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Murcia\Murcia\Hospitalario\2024 MURCIA-MESA DEL CASTILLO\"/>
    </mc:Choice>
  </mc:AlternateContent>
  <xr:revisionPtr revIDLastSave="0" documentId="13_ncr:1_{5CD5E9F8-EC36-4FB9-9A8C-288C9C6C2758}" xr6:coauthVersionLast="47" xr6:coauthVersionMax="47" xr10:uidLastSave="{00000000-0000-0000-0000-000000000000}"/>
  <bookViews>
    <workbookView xWindow="-120" yWindow="-120" windowWidth="29040" windowHeight="15840" xr2:uid="{58A5D516-74E2-49AB-95C6-98E09D4267F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0" i="1" l="1"/>
  <c r="I3" i="1"/>
  <c r="I4" i="1"/>
  <c r="I5" i="1"/>
  <c r="I6" i="1"/>
  <c r="I7" i="1"/>
  <c r="I8" i="1"/>
  <c r="I9" i="1"/>
  <c r="I10" i="1"/>
  <c r="I11" i="1"/>
  <c r="I12" i="1"/>
  <c r="I2" i="1"/>
  <c r="L49" i="1"/>
  <c r="L50" i="1"/>
  <c r="L51" i="1"/>
  <c r="L52" i="1"/>
  <c r="L53" i="1"/>
  <c r="L54" i="1"/>
  <c r="L55" i="1"/>
  <c r="L56" i="1"/>
  <c r="L48" i="1"/>
  <c r="E20" i="1"/>
  <c r="E21" i="1"/>
  <c r="E24" i="1"/>
  <c r="E25" i="1"/>
  <c r="E28" i="1"/>
  <c r="E29" i="1"/>
  <c r="E32" i="1"/>
  <c r="E17" i="1"/>
  <c r="E6" i="1"/>
  <c r="J6" i="1" s="1"/>
  <c r="E2" i="1"/>
  <c r="K2" i="1" s="1"/>
  <c r="E3" i="1"/>
  <c r="H3" i="1" s="1"/>
  <c r="E4" i="1"/>
  <c r="E5" i="1"/>
  <c r="K5" i="1" s="1"/>
  <c r="E7" i="1"/>
  <c r="H7" i="1" s="1"/>
  <c r="E8" i="1"/>
  <c r="E9" i="1"/>
  <c r="K9" i="1" s="1"/>
  <c r="E10" i="1"/>
  <c r="J10" i="1" s="1"/>
  <c r="E11" i="1"/>
  <c r="H11" i="1" s="1"/>
  <c r="E12" i="1"/>
  <c r="H4" i="1"/>
  <c r="K8" i="1"/>
  <c r="J12" i="1"/>
  <c r="E18" i="1"/>
  <c r="E19" i="1"/>
  <c r="E22" i="1"/>
  <c r="E23" i="1"/>
  <c r="E26" i="1"/>
  <c r="E27" i="1"/>
  <c r="E30" i="1"/>
  <c r="E31" i="1"/>
  <c r="E38" i="1"/>
  <c r="I38" i="1" s="1"/>
  <c r="E39" i="1"/>
  <c r="I39" i="1" s="1"/>
  <c r="E40" i="1"/>
  <c r="I40" i="1" s="1"/>
  <c r="G48" i="1"/>
  <c r="G49" i="1"/>
  <c r="G50" i="1"/>
  <c r="G51" i="1"/>
  <c r="G52" i="1"/>
  <c r="G53" i="1"/>
  <c r="G54" i="1"/>
  <c r="G55" i="1"/>
  <c r="G56" i="1"/>
  <c r="E66" i="1"/>
  <c r="E67" i="1"/>
  <c r="E68" i="1"/>
  <c r="E69" i="1"/>
  <c r="E70" i="1"/>
  <c r="E71" i="1"/>
  <c r="E72" i="1"/>
  <c r="E73" i="1"/>
  <c r="E74" i="1"/>
  <c r="E80" i="1"/>
  <c r="I80" i="1" s="1"/>
  <c r="E81" i="1"/>
  <c r="I81" i="1" s="1"/>
  <c r="E82" i="1"/>
  <c r="I82" i="1" s="1"/>
  <c r="E83" i="1"/>
  <c r="I83" i="1" s="1"/>
  <c r="E84" i="1"/>
  <c r="I84" i="1" s="1"/>
  <c r="E85" i="1"/>
  <c r="I85" i="1" s="1"/>
  <c r="E86" i="1"/>
  <c r="I86" i="1" s="1"/>
  <c r="E87" i="1"/>
  <c r="I87" i="1" s="1"/>
  <c r="E88" i="1"/>
  <c r="I88" i="1" s="1"/>
  <c r="E89" i="1"/>
  <c r="I89" i="1" s="1"/>
  <c r="E90" i="1"/>
  <c r="I90" i="1" s="1"/>
  <c r="E91" i="1"/>
  <c r="I91" i="1" s="1"/>
  <c r="H114" i="1"/>
  <c r="L114" i="1" s="1"/>
  <c r="H115" i="1"/>
  <c r="L115" i="1" s="1"/>
  <c r="H116" i="1"/>
  <c r="L116" i="1" s="1"/>
  <c r="H117" i="1"/>
  <c r="L117" i="1" s="1"/>
  <c r="H118" i="1"/>
  <c r="L118" i="1" s="1"/>
  <c r="H119" i="1"/>
  <c r="L119" i="1" s="1"/>
  <c r="K74" i="1" l="1"/>
  <c r="I74" i="1"/>
  <c r="K70" i="1"/>
  <c r="I70" i="1"/>
  <c r="I66" i="1"/>
  <c r="K66" i="1"/>
  <c r="K73" i="1"/>
  <c r="I73" i="1"/>
  <c r="K69" i="1"/>
  <c r="I69" i="1"/>
  <c r="K72" i="1"/>
  <c r="I72" i="1"/>
  <c r="K68" i="1"/>
  <c r="I68" i="1"/>
  <c r="I71" i="1"/>
  <c r="K71" i="1"/>
  <c r="I67" i="1"/>
  <c r="K67" i="1"/>
  <c r="K27" i="1"/>
  <c r="I27" i="1"/>
  <c r="K18" i="1"/>
  <c r="I18" i="1"/>
  <c r="K31" i="1"/>
  <c r="I31" i="1"/>
  <c r="K23" i="1"/>
  <c r="I23" i="1"/>
  <c r="K19" i="1"/>
  <c r="I19" i="1"/>
  <c r="K30" i="1"/>
  <c r="I30" i="1"/>
  <c r="K26" i="1"/>
  <c r="I26" i="1"/>
  <c r="K22" i="1"/>
  <c r="I22" i="1"/>
  <c r="J29" i="1"/>
  <c r="I29" i="1"/>
  <c r="J25" i="1"/>
  <c r="I25" i="1"/>
  <c r="J21" i="1"/>
  <c r="I21" i="1"/>
  <c r="K17" i="1"/>
  <c r="I17" i="1"/>
  <c r="H32" i="1"/>
  <c r="I32" i="1"/>
  <c r="H28" i="1"/>
  <c r="I28" i="1"/>
  <c r="H24" i="1"/>
  <c r="I24" i="1"/>
  <c r="H20" i="1"/>
  <c r="I20" i="1"/>
  <c r="H31" i="1"/>
  <c r="H6" i="1"/>
  <c r="H27" i="1"/>
  <c r="H26" i="1"/>
  <c r="G57" i="1"/>
  <c r="J5" i="1"/>
  <c r="H22" i="1"/>
  <c r="K4" i="1"/>
  <c r="J4" i="1"/>
  <c r="K29" i="1"/>
  <c r="H10" i="1"/>
  <c r="H5" i="1"/>
  <c r="J9" i="1"/>
  <c r="K12" i="1"/>
  <c r="J17" i="1"/>
  <c r="H30" i="1"/>
  <c r="H25" i="1"/>
  <c r="H19" i="1"/>
  <c r="K25" i="1"/>
  <c r="H8" i="1"/>
  <c r="E13" i="1"/>
  <c r="H12" i="1"/>
  <c r="H17" i="1"/>
  <c r="H21" i="1"/>
  <c r="J2" i="1"/>
  <c r="H9" i="1"/>
  <c r="J8" i="1"/>
  <c r="H29" i="1"/>
  <c r="H23" i="1"/>
  <c r="H18" i="1"/>
  <c r="K21" i="1"/>
  <c r="M116" i="1"/>
  <c r="N116" i="1"/>
  <c r="K116" i="1"/>
  <c r="J90" i="1"/>
  <c r="K90" i="1"/>
  <c r="H90" i="1"/>
  <c r="J86" i="1"/>
  <c r="K86" i="1"/>
  <c r="H86" i="1"/>
  <c r="J82" i="1"/>
  <c r="K82" i="1"/>
  <c r="H82" i="1"/>
  <c r="J73" i="1"/>
  <c r="H73" i="1"/>
  <c r="J69" i="1"/>
  <c r="H69" i="1"/>
  <c r="M53" i="1"/>
  <c r="J53" i="1"/>
  <c r="K53" i="1"/>
  <c r="M49" i="1"/>
  <c r="J49" i="1"/>
  <c r="K49" i="1"/>
  <c r="H39" i="1"/>
  <c r="J39" i="1"/>
  <c r="K39" i="1"/>
  <c r="J32" i="1"/>
  <c r="J28" i="1"/>
  <c r="J24" i="1"/>
  <c r="J20" i="1"/>
  <c r="K119" i="1"/>
  <c r="N119" i="1"/>
  <c r="M119" i="1"/>
  <c r="K115" i="1"/>
  <c r="M115" i="1"/>
  <c r="N115" i="1"/>
  <c r="J89" i="1"/>
  <c r="K89" i="1"/>
  <c r="H89" i="1"/>
  <c r="H85" i="1"/>
  <c r="K85" i="1"/>
  <c r="J85" i="1"/>
  <c r="H81" i="1"/>
  <c r="K81" i="1"/>
  <c r="J81" i="1"/>
  <c r="J72" i="1"/>
  <c r="H72" i="1"/>
  <c r="J68" i="1"/>
  <c r="H68" i="1"/>
  <c r="M56" i="1"/>
  <c r="J56" i="1"/>
  <c r="K56" i="1"/>
  <c r="M52" i="1"/>
  <c r="J52" i="1"/>
  <c r="K52" i="1"/>
  <c r="K48" i="1"/>
  <c r="J48" i="1"/>
  <c r="M48" i="1"/>
  <c r="J38" i="1"/>
  <c r="K38" i="1"/>
  <c r="H38" i="1"/>
  <c r="K11" i="1"/>
  <c r="K7" i="1"/>
  <c r="K3" i="1"/>
  <c r="J31" i="1"/>
  <c r="J27" i="1"/>
  <c r="J23" i="1"/>
  <c r="J19" i="1"/>
  <c r="K32" i="1"/>
  <c r="K28" i="1"/>
  <c r="K24" i="1"/>
  <c r="K20" i="1"/>
  <c r="M118" i="1"/>
  <c r="N118" i="1"/>
  <c r="K118" i="1"/>
  <c r="M114" i="1"/>
  <c r="N114" i="1"/>
  <c r="K114" i="1"/>
  <c r="H88" i="1"/>
  <c r="J88" i="1"/>
  <c r="K88" i="1"/>
  <c r="H84" i="1"/>
  <c r="J84" i="1"/>
  <c r="K84" i="1"/>
  <c r="K80" i="1"/>
  <c r="J80" i="1"/>
  <c r="H80" i="1"/>
  <c r="H71" i="1"/>
  <c r="J71" i="1"/>
  <c r="H67" i="1"/>
  <c r="J67" i="1"/>
  <c r="K55" i="1"/>
  <c r="M55" i="1"/>
  <c r="J55" i="1"/>
  <c r="K51" i="1"/>
  <c r="M51" i="1"/>
  <c r="J51" i="1"/>
  <c r="E41" i="1"/>
  <c r="H2" i="1"/>
  <c r="J11" i="1"/>
  <c r="J7" i="1"/>
  <c r="J3" i="1"/>
  <c r="K10" i="1"/>
  <c r="K6" i="1"/>
  <c r="J30" i="1"/>
  <c r="J26" i="1"/>
  <c r="J22" i="1"/>
  <c r="J18" i="1"/>
  <c r="M117" i="1"/>
  <c r="N117" i="1"/>
  <c r="K117" i="1"/>
  <c r="H91" i="1"/>
  <c r="J91" i="1"/>
  <c r="K91" i="1"/>
  <c r="H87" i="1"/>
  <c r="J87" i="1"/>
  <c r="K87" i="1"/>
  <c r="H83" i="1"/>
  <c r="J83" i="1"/>
  <c r="K83" i="1"/>
  <c r="H74" i="1"/>
  <c r="J74" i="1"/>
  <c r="H70" i="1"/>
  <c r="J70" i="1"/>
  <c r="J66" i="1"/>
  <c r="H66" i="1"/>
  <c r="K54" i="1"/>
  <c r="M54" i="1"/>
  <c r="J54" i="1"/>
  <c r="K50" i="1"/>
  <c r="M50" i="1"/>
  <c r="J50" i="1"/>
  <c r="J40" i="1"/>
  <c r="H40" i="1"/>
  <c r="K40" i="1"/>
  <c r="E75" i="1"/>
  <c r="E92" i="1"/>
  <c r="H120" i="1"/>
  <c r="E33" i="1"/>
  <c r="N120" i="1" l="1"/>
  <c r="K120" i="1"/>
  <c r="H41" i="1"/>
  <c r="J57" i="1"/>
  <c r="K75" i="1"/>
  <c r="K13" i="1"/>
  <c r="K41" i="1"/>
  <c r="K42" i="1" s="1"/>
  <c r="K33" i="1"/>
  <c r="M57" i="1"/>
  <c r="H33" i="1"/>
  <c r="H13" i="1"/>
  <c r="H75" i="1"/>
  <c r="K92" i="1"/>
  <c r="H92" i="1"/>
  <c r="A125" i="1"/>
  <c r="M58" i="1" l="1"/>
  <c r="K76" i="1"/>
  <c r="K14" i="1"/>
  <c r="K34" i="1"/>
  <c r="K93" i="1"/>
</calcChain>
</file>

<file path=xl/sharedStrings.xml><?xml version="1.0" encoding="utf-8"?>
<sst xmlns="http://schemas.openxmlformats.org/spreadsheetml/2006/main" count="126" uniqueCount="95">
  <si>
    <t>Urgencias y visitas</t>
  </si>
  <si>
    <t>Precio Ud.</t>
  </si>
  <si>
    <t>Ud.</t>
  </si>
  <si>
    <t>Precio ofertado</t>
  </si>
  <si>
    <t>Total</t>
  </si>
  <si>
    <t>URGENCIAS (incluye honorarios médicos, box de urgencia, radiología, analítica convencional, curas de urgencias, yesos, material de cura y medicación administrada, otras situaciones de urgencias)</t>
  </si>
  <si>
    <t>PRIMERA CONSULTA TRAUMATOLOGIA</t>
  </si>
  <si>
    <t>VISITA SUCESIVAS TRAUMATOLOGIA</t>
  </si>
  <si>
    <t>1ª CONSULTA ESPECIALISTA (Incluye medicación entregada al paciente. Consulta especialista y consulta enfermería)</t>
  </si>
  <si>
    <t>VISITAS SUCESIVAS ESPECIALISTA (incluye medicación entregada al paciente. consulta especialista y consulta enfermeria)</t>
  </si>
  <si>
    <t>CURA PEQUEÑA (incluye sala de curas y material)</t>
  </si>
  <si>
    <t>CURA MEDIANA (incluye sala de curas y material)</t>
  </si>
  <si>
    <t>CURA GRANDE (incluye sala de curas y material)</t>
  </si>
  <si>
    <t>INYECTABLES</t>
  </si>
  <si>
    <t>REHABILITACION</t>
  </si>
  <si>
    <t>ONDAS DE CHOQUE</t>
  </si>
  <si>
    <t>Pruebas diagnosticas</t>
  </si>
  <si>
    <t>RX PEQUEÑA</t>
  </si>
  <si>
    <t>RX MEDIANA</t>
  </si>
  <si>
    <t>RX GRANDE</t>
  </si>
  <si>
    <t>AUDIOMETRIA</t>
  </si>
  <si>
    <t>RMN SIMPLE</t>
  </si>
  <si>
    <t>RMN DOBLE</t>
  </si>
  <si>
    <t>RMN TRIPLE</t>
  </si>
  <si>
    <t>CONTRASTE RMN</t>
  </si>
  <si>
    <t>CONTRASTE TAC</t>
  </si>
  <si>
    <t>ECOGRAFIAS</t>
  </si>
  <si>
    <t>ECO-DOPPLER ARTERIAL EE.SS O EE.II.</t>
  </si>
  <si>
    <t>ECO-DOPPLER VENOSO EE.SS O EE.II.</t>
  </si>
  <si>
    <t>TAC</t>
  </si>
  <si>
    <t>ELECTROMIOGRAMA</t>
  </si>
  <si>
    <t>INFILTRACIONES</t>
  </si>
  <si>
    <t>BIOPSIA</t>
  </si>
  <si>
    <t>*Para las segundas proyecciones de Rx la tarifa será el 50%</t>
  </si>
  <si>
    <t xml:space="preserve">Estancias </t>
  </si>
  <si>
    <t>CONCEPTO</t>
  </si>
  <si>
    <t>PRECIO UD.</t>
  </si>
  <si>
    <t>UD.</t>
  </si>
  <si>
    <t>PRECIO OFERTADO</t>
  </si>
  <si>
    <t>TOTAL</t>
  </si>
  <si>
    <r>
      <t xml:space="preserve">PREOPERATORIO </t>
    </r>
    <r>
      <rPr>
        <sz val="12"/>
        <color indexed="8"/>
        <rFont val="HelveticaNowText Regular"/>
        <family val="2"/>
      </rPr>
      <t>(incluye visita anestesista, Rx tórax, electrocardiograma, analítica)</t>
    </r>
  </si>
  <si>
    <r>
      <t xml:space="preserve">ESTANCIA EN PLANTA </t>
    </r>
    <r>
      <rPr>
        <sz val="12"/>
        <color indexed="8"/>
        <rFont val="HelveticaNowText Regular"/>
        <family val="2"/>
      </rPr>
      <t xml:space="preserve"> (incluye material de cura y medicación, gastos médicos, laboratorio simple, pruebas diagnósticas excepto TAC y RMN)</t>
    </r>
  </si>
  <si>
    <t>HOSPITAL DE DIA ( incluye material de cura y medicación, gastos médicos, pruebas diagnósticas excepto TAC Y RMN)</t>
  </si>
  <si>
    <t>**Tanto el importe de material de cura como el importe de material de osteosíntesis no se tendrá en cuenta para el cálculo económico.</t>
  </si>
  <si>
    <t>Honorarios médicos</t>
  </si>
  <si>
    <t>GRUPO</t>
  </si>
  <si>
    <t>HONORARIOS MÉDICOS</t>
  </si>
  <si>
    <t>AYUNDATIA 30%</t>
  </si>
  <si>
    <t>TOTAL HHMM + AYUDANTIA</t>
  </si>
  <si>
    <t>AYUDANTÍA QUIRÚRGICA</t>
  </si>
  <si>
    <t>30% honorarios médicos Se facturarán cuando haya un médico ayudante quirúrgico en la intervención</t>
  </si>
  <si>
    <t>Nomenclátor de intervenciones quirúrgicas basado en la clasificación de la Organización médica colegial</t>
  </si>
  <si>
    <t>** La ayudantía quirúrgica se facturarán cuando haya un médico ayudante quirúrgico en la intervención</t>
  </si>
  <si>
    <t xml:space="preserve">**Cuando en un mismo acto quirúrgico se realizan varios procedimientos, se facturará el 100% del honorario médico según el Grupo Quirúrgico (GQ) del procedimiento más complejo, y el 50% de los honorarios médicos de los GQ de cada uno de los procedimientos quirúrgicos sucesivos. La tarifa a aplicar por el gasto hospitalario es la del GQ con mayor importe. </t>
  </si>
  <si>
    <t>Honorarios Anestesia</t>
  </si>
  <si>
    <t>HONORARIOS ANESTESIA</t>
  </si>
  <si>
    <t>Quirófanos</t>
  </si>
  <si>
    <t>DERECHOS DE QUIROFANO*</t>
  </si>
  <si>
    <t>MATERIAL DE OSTEOSINTESIS*</t>
  </si>
  <si>
    <t>MATERIAL DE CURA Y FARMACIA*</t>
  </si>
  <si>
    <t>MATERIAL DESECHABLE*</t>
  </si>
  <si>
    <t>*Los importes de material de cura, material de osteosíntesis y material desechable no se tendrá en cuenta para el cálculo económico.</t>
  </si>
  <si>
    <t>*INCLUYE:</t>
  </si>
  <si>
    <t>NO INCLUYE:</t>
  </si>
  <si>
    <t>Derechos de quirófano y sala de reanimación</t>
  </si>
  <si>
    <t>Material de osteosíntesis e implantes</t>
  </si>
  <si>
    <t>1 día de estancia hospitalaria y hostelería del paciente</t>
  </si>
  <si>
    <t>Medicación y material especial que no sea habitual en el quirófano</t>
  </si>
  <si>
    <t>Medicación material y fungibles de quirófano y planta de hospitalización</t>
  </si>
  <si>
    <t>Anatomía patológica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</si>
  <si>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</si>
  <si>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</si>
  <si>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</si>
  <si>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</si>
  <si>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</si>
  <si>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</si>
  <si>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</si>
  <si>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</si>
  <si>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</si>
  <si>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 xml:space="preserve">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 </t>
  </si>
  <si>
    <t xml:space="preserve">Forfaits quirúrgicos programados </t>
  </si>
  <si>
    <t>FORFAITS QUIRÚRGICOS</t>
  </si>
  <si>
    <t>HOSPITALIZACION *</t>
  </si>
  <si>
    <t>HONORARIOS MÉDICOS **</t>
  </si>
  <si>
    <t xml:space="preserve">MENISCOPATIA/ARTROSCOPIA </t>
  </si>
  <si>
    <t>EPICONDILITIS</t>
  </si>
  <si>
    <t xml:space="preserve">TUNEL CARPIANO </t>
  </si>
  <si>
    <t>CIRUGÍA DE LESIÓN DE VAINA-TENDÓN DE LA MANO (De Quervain, Dedo en resorte, Dedo en martillo, Ganglión, etc.)</t>
  </si>
  <si>
    <t>RETIRADA DE MATERIAL DE AGUJAS DE KIRSCHNER</t>
  </si>
  <si>
    <t>RETIRADA DE MATERIAL DE OSTEOSÍNTESIS PEQUEÑO (tornillos y placas atornilladas de dedos, manos, muñecas, pie y tobillos)</t>
  </si>
  <si>
    <t xml:space="preserve">*INCLUYE
- Derechos de quirófano y sala de reanimación
- Cirugía Mayor Ambulatoria y/o un día de ingreso (máximo)
- Medicación, material y fungibles de quirófano y planta de hospitalización
- Amplificador de RX
- Monitorización
- Derechos de Artroscopio
- Instrumentista
**INCLUYE
-Médico ayudante quirúrgico cuando lo haya
Cuando el Forfait Quirúrgico Programado requiera más de un día de ingreso se aplicará la tarifa de estancia ofertada </t>
  </si>
  <si>
    <t>CUENTAS</t>
  </si>
  <si>
    <t>PARTIDAS</t>
  </si>
  <si>
    <t>cuentas</t>
  </si>
  <si>
    <t>partidas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</si>
</sst>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u/>
      <sz val="12"/>
      <name val="HelveticaNowText Regular"/>
      <family val="2"/>
    </font>
    <font>
      <b/>
      <sz val="12"/>
      <color rgb="FF3F3F3F"/>
      <name val="HelveticaNowText Regular"/>
      <family val="2"/>
    </font>
    <font>
      <sz val="12"/>
      <color rgb="FF000000"/>
      <name val="HelveticaNowText Regular"/>
      <family val="2"/>
    </font>
    <font>
      <sz val="12"/>
      <color indexed="8"/>
      <name val="HelveticaNowText Regular"/>
      <family val="2"/>
    </font>
    <font>
      <b/>
      <sz val="12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2">
    <xf numFmtId="0" fontId="0" fillId="0" borderId="0" xfId="0"/>
    <xf numFmtId="0" fontId="2" fillId="3" borderId="0" xfId="0" applyFont="1" applyFill="1" applyAlignment="1">
      <alignment vertical="center" wrapText="1"/>
    </xf>
    <xf numFmtId="0" fontId="3" fillId="3" borderId="0" xfId="0" applyFont="1" applyFill="1"/>
    <xf numFmtId="0" fontId="4" fillId="3" borderId="0" xfId="0" applyFont="1" applyFill="1" applyAlignment="1">
      <alignment vertical="center" wrapText="1"/>
    </xf>
    <xf numFmtId="164" fontId="4" fillId="3" borderId="0" xfId="0" applyNumberFormat="1" applyFont="1" applyFill="1" applyAlignment="1">
      <alignment vertical="center" wrapText="1"/>
    </xf>
    <xf numFmtId="44" fontId="3" fillId="3" borderId="0" xfId="0" applyNumberFormat="1" applyFont="1" applyFill="1"/>
    <xf numFmtId="0" fontId="4" fillId="3" borderId="0" xfId="0" applyFont="1" applyFill="1"/>
    <xf numFmtId="164" fontId="4" fillId="3" borderId="0" xfId="0" applyNumberFormat="1" applyFont="1" applyFill="1" applyAlignment="1">
      <alignment horizontal="right" vertical="center"/>
    </xf>
    <xf numFmtId="164" fontId="3" fillId="3" borderId="0" xfId="0" applyNumberFormat="1" applyFont="1" applyFill="1"/>
    <xf numFmtId="0" fontId="5" fillId="3" borderId="0" xfId="0" applyFont="1" applyFill="1"/>
    <xf numFmtId="164" fontId="4" fillId="3" borderId="0" xfId="0" applyNumberFormat="1" applyFont="1" applyFill="1" applyAlignment="1">
      <alignment horizontal="right"/>
    </xf>
    <xf numFmtId="164" fontId="4" fillId="3" borderId="0" xfId="0" applyNumberFormat="1" applyFont="1" applyFill="1" applyAlignment="1">
      <alignment vertical="center"/>
    </xf>
    <xf numFmtId="164" fontId="7" fillId="3" borderId="0" xfId="0" applyNumberFormat="1" applyFont="1" applyFill="1" applyAlignment="1">
      <alignment horizontal="right" vertical="center"/>
    </xf>
    <xf numFmtId="0" fontId="9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8" fontId="3" fillId="3" borderId="0" xfId="0" applyNumberFormat="1" applyFont="1" applyFill="1" applyAlignment="1">
      <alignment horizontal="right" vertical="center"/>
    </xf>
    <xf numFmtId="8" fontId="3" fillId="3" borderId="0" xfId="0" applyNumberFormat="1" applyFont="1" applyFill="1"/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justify" vertical="center"/>
    </xf>
    <xf numFmtId="164" fontId="7" fillId="3" borderId="0" xfId="0" applyNumberFormat="1" applyFont="1" applyFill="1" applyAlignment="1">
      <alignment horizontal="right" vertical="center" wrapText="1"/>
    </xf>
    <xf numFmtId="0" fontId="7" fillId="3" borderId="0" xfId="0" applyFont="1" applyFill="1" applyAlignment="1">
      <alignment horizontal="center" vertical="center" wrapText="1"/>
    </xf>
    <xf numFmtId="164" fontId="4" fillId="3" borderId="0" xfId="0" applyNumberFormat="1" applyFont="1" applyFill="1"/>
    <xf numFmtId="0" fontId="4" fillId="3" borderId="0" xfId="0" applyFont="1" applyFill="1" applyAlignment="1">
      <alignment vertical="center"/>
    </xf>
    <xf numFmtId="8" fontId="4" fillId="3" borderId="0" xfId="0" applyNumberFormat="1" applyFont="1" applyFill="1"/>
    <xf numFmtId="0" fontId="4" fillId="3" borderId="0" xfId="0" applyFont="1" applyFill="1" applyAlignment="1">
      <alignment horizontal="left" vertical="center" wrapText="1"/>
    </xf>
    <xf numFmtId="0" fontId="7" fillId="3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164" fontId="4" fillId="3" borderId="0" xfId="0" applyNumberFormat="1" applyFont="1" applyFill="1" applyAlignment="1">
      <alignment horizontal="right" vertical="center" wrapText="1"/>
    </xf>
    <xf numFmtId="164" fontId="4" fillId="3" borderId="0" xfId="0" applyNumberFormat="1" applyFont="1" applyFill="1" applyAlignment="1">
      <alignment horizontal="left"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/>
    </xf>
    <xf numFmtId="0" fontId="9" fillId="3" borderId="0" xfId="0" applyFont="1" applyFill="1" applyAlignment="1">
      <alignment vertical="center" wrapText="1"/>
    </xf>
    <xf numFmtId="164" fontId="3" fillId="3" borderId="4" xfId="0" applyNumberFormat="1" applyFont="1" applyFill="1" applyBorder="1"/>
    <xf numFmtId="0" fontId="3" fillId="3" borderId="4" xfId="0" applyFont="1" applyFill="1" applyBorder="1" applyAlignment="1">
      <alignment horizontal="center"/>
    </xf>
    <xf numFmtId="8" fontId="3" fillId="3" borderId="4" xfId="0" applyNumberFormat="1" applyFont="1" applyFill="1" applyBorder="1"/>
    <xf numFmtId="8" fontId="3" fillId="3" borderId="4" xfId="0" applyNumberFormat="1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right" vertical="center" wrapText="1"/>
    </xf>
    <xf numFmtId="0" fontId="4" fillId="3" borderId="4" xfId="0" applyFont="1" applyFill="1" applyBorder="1"/>
    <xf numFmtId="0" fontId="3" fillId="0" borderId="0" xfId="0" applyFont="1"/>
    <xf numFmtId="0" fontId="2" fillId="3" borderId="4" xfId="0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vertical="center" wrapText="1"/>
    </xf>
    <xf numFmtId="2" fontId="4" fillId="3" borderId="4" xfId="0" applyNumberFormat="1" applyFont="1" applyFill="1" applyBorder="1" applyAlignment="1">
      <alignment horizontal="left" vertical="center" wrapText="1"/>
    </xf>
    <xf numFmtId="164" fontId="4" fillId="3" borderId="4" xfId="0" applyNumberFormat="1" applyFon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6" fillId="3" borderId="4" xfId="1" applyFont="1" applyFill="1" applyBorder="1" applyAlignment="1">
      <alignment horizontal="center" vertical="center"/>
    </xf>
    <xf numFmtId="164" fontId="6" fillId="3" borderId="4" xfId="1" applyNumberFormat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164" fontId="7" fillId="3" borderId="4" xfId="0" applyNumberFormat="1" applyFont="1" applyFill="1" applyBorder="1" applyAlignment="1">
      <alignment horizontal="right" vertical="center"/>
    </xf>
    <xf numFmtId="0" fontId="7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/>
    </xf>
    <xf numFmtId="8" fontId="7" fillId="3" borderId="4" xfId="0" applyNumberFormat="1" applyFont="1" applyFill="1" applyBorder="1" applyAlignment="1">
      <alignment horizontal="right" vertical="center"/>
    </xf>
    <xf numFmtId="0" fontId="3" fillId="3" borderId="4" xfId="0" applyFont="1" applyFill="1" applyBorder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4" fontId="2" fillId="0" borderId="0" xfId="0" applyNumberFormat="1" applyFont="1"/>
    <xf numFmtId="164" fontId="3" fillId="3" borderId="4" xfId="0" applyNumberFormat="1" applyFont="1" applyFill="1" applyBorder="1" applyAlignment="1">
      <alignment horizontal="right" vertical="center" wrapText="1"/>
    </xf>
    <xf numFmtId="0" fontId="3" fillId="3" borderId="0" xfId="0" applyFont="1" applyFill="1" applyAlignment="1">
      <alignment horizontal="center"/>
    </xf>
    <xf numFmtId="164" fontId="3" fillId="3" borderId="0" xfId="0" applyNumberFormat="1" applyFont="1" applyFill="1" applyAlignment="1">
      <alignment horizontal="right" vertical="center" wrapText="1"/>
    </xf>
    <xf numFmtId="8" fontId="3" fillId="3" borderId="4" xfId="0" applyNumberFormat="1" applyFont="1" applyFill="1" applyBorder="1" applyAlignment="1">
      <alignment horizontal="right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C06AE-81E2-490C-A642-2C03A0AED3D3}">
  <dimension ref="A1:O125"/>
  <sheetViews>
    <sheetView tabSelected="1" topLeftCell="A60" workbookViewId="0">
      <selection activeCell="O121" sqref="O121"/>
    </sheetView>
  </sheetViews>
  <sheetFormatPr baseColWidth="10" defaultRowHeight="20.25" x14ac:dyDescent="0.45"/>
  <cols>
    <col min="1" max="1" width="47.5703125" style="42" bestFit="1" customWidth="1"/>
    <col min="2" max="2" width="25.28515625" style="42" customWidth="1"/>
    <col min="3" max="3" width="21" style="42" customWidth="1"/>
    <col min="4" max="4" width="25.5703125" style="42" customWidth="1"/>
    <col min="5" max="5" width="16.28515625" style="42" bestFit="1" customWidth="1"/>
    <col min="6" max="7" width="26.140625" style="42" bestFit="1" customWidth="1"/>
    <col min="8" max="8" width="15" style="42" bestFit="1" customWidth="1"/>
    <col min="9" max="9" width="15" style="42" customWidth="1"/>
    <col min="10" max="10" width="14.7109375" style="42" bestFit="1" customWidth="1"/>
    <col min="11" max="11" width="15.28515625" style="42" bestFit="1" customWidth="1"/>
    <col min="12" max="12" width="15.28515625" style="42" customWidth="1"/>
    <col min="13" max="13" width="14.7109375" style="42" bestFit="1" customWidth="1"/>
    <col min="14" max="14" width="11.7109375" style="42" bestFit="1" customWidth="1"/>
    <col min="15" max="15" width="12.85546875" style="42" bestFit="1" customWidth="1"/>
    <col min="16" max="16384" width="11.42578125" style="42"/>
  </cols>
  <sheetData>
    <row r="1" spans="1:12" s="2" customFormat="1" x14ac:dyDescent="0.45">
      <c r="A1" s="29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33" t="s">
        <v>91</v>
      </c>
      <c r="G1" s="33" t="s">
        <v>92</v>
      </c>
      <c r="H1" s="33">
        <v>2025</v>
      </c>
      <c r="I1" s="33">
        <v>2026</v>
      </c>
      <c r="J1" s="33">
        <v>2027</v>
      </c>
      <c r="K1" s="33">
        <v>2028</v>
      </c>
      <c r="L1" s="66"/>
    </row>
    <row r="2" spans="1:12" s="2" customFormat="1" ht="121.5" x14ac:dyDescent="0.45">
      <c r="A2" s="38" t="s">
        <v>5</v>
      </c>
      <c r="B2" s="44">
        <v>50</v>
      </c>
      <c r="C2" s="37">
        <v>126</v>
      </c>
      <c r="D2" s="44">
        <v>50</v>
      </c>
      <c r="E2" s="44">
        <f t="shared" ref="E2:E12" si="0">D2*C2</f>
        <v>6300</v>
      </c>
      <c r="F2" s="37">
        <v>60702515</v>
      </c>
      <c r="G2" s="37">
        <v>21222515</v>
      </c>
      <c r="H2" s="65">
        <f>E2/12*11</f>
        <v>5775</v>
      </c>
      <c r="I2" s="65">
        <f>E2</f>
        <v>6300</v>
      </c>
      <c r="J2" s="65">
        <f>E2</f>
        <v>6300</v>
      </c>
      <c r="K2" s="65">
        <f>E2/12*1</f>
        <v>525</v>
      </c>
      <c r="L2" s="67"/>
    </row>
    <row r="3" spans="1:12" s="2" customFormat="1" x14ac:dyDescent="0.45">
      <c r="A3" s="38" t="s">
        <v>6</v>
      </c>
      <c r="B3" s="44">
        <v>66.66</v>
      </c>
      <c r="C3" s="37">
        <v>250</v>
      </c>
      <c r="D3" s="44">
        <v>66.66</v>
      </c>
      <c r="E3" s="44">
        <f t="shared" si="0"/>
        <v>16665</v>
      </c>
      <c r="F3" s="37">
        <v>60702515</v>
      </c>
      <c r="G3" s="37">
        <v>21222515</v>
      </c>
      <c r="H3" s="65">
        <f t="shared" ref="H3:H12" si="1">E3/12*11</f>
        <v>15276.25</v>
      </c>
      <c r="I3" s="65">
        <f t="shared" ref="I3:I12" si="2">E3</f>
        <v>16665</v>
      </c>
      <c r="J3" s="65">
        <f t="shared" ref="J3:J12" si="3">E3</f>
        <v>16665</v>
      </c>
      <c r="K3" s="65">
        <f t="shared" ref="K3:K12" si="4">E3/12*1</f>
        <v>1388.75</v>
      </c>
      <c r="L3" s="67"/>
    </row>
    <row r="4" spans="1:12" s="2" customFormat="1" x14ac:dyDescent="0.45">
      <c r="A4" s="38" t="s">
        <v>7</v>
      </c>
      <c r="B4" s="44">
        <v>31</v>
      </c>
      <c r="C4" s="37">
        <v>500</v>
      </c>
      <c r="D4" s="44">
        <v>31</v>
      </c>
      <c r="E4" s="44">
        <f t="shared" si="0"/>
        <v>15500</v>
      </c>
      <c r="F4" s="37">
        <v>60702515</v>
      </c>
      <c r="G4" s="37">
        <v>21222515</v>
      </c>
      <c r="H4" s="65">
        <f t="shared" si="1"/>
        <v>14208.333333333334</v>
      </c>
      <c r="I4" s="65">
        <f t="shared" si="2"/>
        <v>15500</v>
      </c>
      <c r="J4" s="65">
        <f t="shared" si="3"/>
        <v>15500</v>
      </c>
      <c r="K4" s="65">
        <f t="shared" si="4"/>
        <v>1291.6666666666667</v>
      </c>
      <c r="L4" s="67"/>
    </row>
    <row r="5" spans="1:12" s="2" customFormat="1" ht="81" x14ac:dyDescent="0.45">
      <c r="A5" s="38" t="s">
        <v>8</v>
      </c>
      <c r="B5" s="44">
        <v>20</v>
      </c>
      <c r="C5" s="37">
        <v>20</v>
      </c>
      <c r="D5" s="44">
        <v>20</v>
      </c>
      <c r="E5" s="44">
        <f t="shared" si="0"/>
        <v>400</v>
      </c>
      <c r="F5" s="37">
        <v>60702515</v>
      </c>
      <c r="G5" s="37">
        <v>21222515</v>
      </c>
      <c r="H5" s="65">
        <f t="shared" si="1"/>
        <v>366.66666666666669</v>
      </c>
      <c r="I5" s="65">
        <f t="shared" si="2"/>
        <v>400</v>
      </c>
      <c r="J5" s="65">
        <f t="shared" si="3"/>
        <v>400</v>
      </c>
      <c r="K5" s="65">
        <f t="shared" si="4"/>
        <v>33.333333333333336</v>
      </c>
      <c r="L5" s="67"/>
    </row>
    <row r="6" spans="1:12" s="2" customFormat="1" ht="81" x14ac:dyDescent="0.45">
      <c r="A6" s="45" t="s">
        <v>9</v>
      </c>
      <c r="B6" s="44">
        <v>20</v>
      </c>
      <c r="C6" s="37">
        <v>150</v>
      </c>
      <c r="D6" s="44">
        <v>20</v>
      </c>
      <c r="E6" s="44">
        <f t="shared" si="0"/>
        <v>3000</v>
      </c>
      <c r="F6" s="37">
        <v>60702515</v>
      </c>
      <c r="G6" s="37">
        <v>21222515</v>
      </c>
      <c r="H6" s="65">
        <f t="shared" si="1"/>
        <v>2750</v>
      </c>
      <c r="I6" s="65">
        <f t="shared" si="2"/>
        <v>3000</v>
      </c>
      <c r="J6" s="65">
        <f t="shared" si="3"/>
        <v>3000</v>
      </c>
      <c r="K6" s="65">
        <f t="shared" si="4"/>
        <v>250</v>
      </c>
      <c r="L6" s="67"/>
    </row>
    <row r="7" spans="1:12" s="2" customFormat="1" ht="40.5" x14ac:dyDescent="0.45">
      <c r="A7" s="38" t="s">
        <v>10</v>
      </c>
      <c r="B7" s="46">
        <v>7</v>
      </c>
      <c r="C7" s="47">
        <v>30</v>
      </c>
      <c r="D7" s="46">
        <v>7</v>
      </c>
      <c r="E7" s="44">
        <f t="shared" si="0"/>
        <v>210</v>
      </c>
      <c r="F7" s="37">
        <v>60702515</v>
      </c>
      <c r="G7" s="37">
        <v>21222515</v>
      </c>
      <c r="H7" s="65">
        <f t="shared" si="1"/>
        <v>192.5</v>
      </c>
      <c r="I7" s="65">
        <f t="shared" si="2"/>
        <v>210</v>
      </c>
      <c r="J7" s="65">
        <f t="shared" si="3"/>
        <v>210</v>
      </c>
      <c r="K7" s="65">
        <f t="shared" si="4"/>
        <v>17.5</v>
      </c>
      <c r="L7" s="67"/>
    </row>
    <row r="8" spans="1:12" s="2" customFormat="1" ht="40.5" x14ac:dyDescent="0.45">
      <c r="A8" s="38" t="s">
        <v>11</v>
      </c>
      <c r="B8" s="44">
        <v>15</v>
      </c>
      <c r="C8" s="37">
        <v>30</v>
      </c>
      <c r="D8" s="44">
        <v>15</v>
      </c>
      <c r="E8" s="44">
        <f t="shared" si="0"/>
        <v>450</v>
      </c>
      <c r="F8" s="37">
        <v>60702515</v>
      </c>
      <c r="G8" s="37">
        <v>21222515</v>
      </c>
      <c r="H8" s="65">
        <f t="shared" si="1"/>
        <v>412.5</v>
      </c>
      <c r="I8" s="65">
        <f t="shared" si="2"/>
        <v>450</v>
      </c>
      <c r="J8" s="65">
        <f t="shared" si="3"/>
        <v>450</v>
      </c>
      <c r="K8" s="65">
        <f t="shared" si="4"/>
        <v>37.5</v>
      </c>
      <c r="L8" s="67"/>
    </row>
    <row r="9" spans="1:12" s="2" customFormat="1" ht="40.5" x14ac:dyDescent="0.45">
      <c r="A9" s="38" t="s">
        <v>12</v>
      </c>
      <c r="B9" s="46">
        <v>27</v>
      </c>
      <c r="C9" s="47">
        <v>30</v>
      </c>
      <c r="D9" s="46">
        <v>27</v>
      </c>
      <c r="E9" s="44">
        <f t="shared" si="0"/>
        <v>810</v>
      </c>
      <c r="F9" s="37">
        <v>60702515</v>
      </c>
      <c r="G9" s="37">
        <v>21222515</v>
      </c>
      <c r="H9" s="65">
        <f t="shared" si="1"/>
        <v>742.5</v>
      </c>
      <c r="I9" s="65">
        <f t="shared" si="2"/>
        <v>810</v>
      </c>
      <c r="J9" s="65">
        <f t="shared" si="3"/>
        <v>810</v>
      </c>
      <c r="K9" s="65">
        <f t="shared" si="4"/>
        <v>67.5</v>
      </c>
      <c r="L9" s="67"/>
    </row>
    <row r="10" spans="1:12" s="2" customFormat="1" ht="41.25" customHeight="1" x14ac:dyDescent="0.45">
      <c r="A10" s="38" t="s">
        <v>13</v>
      </c>
      <c r="B10" s="46">
        <v>1.8</v>
      </c>
      <c r="C10" s="47">
        <v>5</v>
      </c>
      <c r="D10" s="46">
        <v>1.8</v>
      </c>
      <c r="E10" s="44">
        <f t="shared" si="0"/>
        <v>9</v>
      </c>
      <c r="F10" s="37">
        <v>60702515</v>
      </c>
      <c r="G10" s="37">
        <v>21222515</v>
      </c>
      <c r="H10" s="65">
        <f t="shared" si="1"/>
        <v>8.25</v>
      </c>
      <c r="I10" s="65">
        <f t="shared" si="2"/>
        <v>9</v>
      </c>
      <c r="J10" s="65">
        <f t="shared" si="3"/>
        <v>9</v>
      </c>
      <c r="K10" s="65">
        <f t="shared" si="4"/>
        <v>0.75</v>
      </c>
      <c r="L10" s="67"/>
    </row>
    <row r="11" spans="1:12" s="2" customFormat="1" ht="41.25" customHeight="1" x14ac:dyDescent="0.45">
      <c r="A11" s="38" t="s">
        <v>14</v>
      </c>
      <c r="B11" s="46">
        <v>10</v>
      </c>
      <c r="C11" s="47">
        <v>600</v>
      </c>
      <c r="D11" s="46">
        <v>10</v>
      </c>
      <c r="E11" s="44">
        <f t="shared" si="0"/>
        <v>6000</v>
      </c>
      <c r="F11" s="37">
        <v>60702545</v>
      </c>
      <c r="G11" s="37">
        <v>21222545</v>
      </c>
      <c r="H11" s="65">
        <f t="shared" si="1"/>
        <v>5500</v>
      </c>
      <c r="I11" s="65">
        <f t="shared" si="2"/>
        <v>6000</v>
      </c>
      <c r="J11" s="65">
        <f t="shared" si="3"/>
        <v>6000</v>
      </c>
      <c r="K11" s="65">
        <f t="shared" si="4"/>
        <v>500</v>
      </c>
      <c r="L11" s="67"/>
    </row>
    <row r="12" spans="1:12" s="2" customFormat="1" ht="81.75" customHeight="1" x14ac:dyDescent="0.45">
      <c r="A12" s="38" t="s">
        <v>15</v>
      </c>
      <c r="B12" s="46">
        <v>30</v>
      </c>
      <c r="C12" s="47">
        <v>5</v>
      </c>
      <c r="D12" s="46">
        <v>30</v>
      </c>
      <c r="E12" s="44">
        <f t="shared" si="0"/>
        <v>150</v>
      </c>
      <c r="F12" s="37">
        <v>60702545</v>
      </c>
      <c r="G12" s="37">
        <v>21222545</v>
      </c>
      <c r="H12" s="65">
        <f t="shared" si="1"/>
        <v>137.5</v>
      </c>
      <c r="I12" s="65">
        <f t="shared" si="2"/>
        <v>150</v>
      </c>
      <c r="J12" s="65">
        <f t="shared" si="3"/>
        <v>150</v>
      </c>
      <c r="K12" s="65">
        <f t="shared" si="4"/>
        <v>12.5</v>
      </c>
      <c r="L12" s="67"/>
    </row>
    <row r="13" spans="1:12" s="2" customFormat="1" x14ac:dyDescent="0.45">
      <c r="A13" s="3"/>
      <c r="D13" s="4"/>
      <c r="E13" s="5">
        <f>SUM(E2:E12)</f>
        <v>49494</v>
      </c>
      <c r="H13" s="8">
        <f>SUM(H2:H12)</f>
        <v>45369.5</v>
      </c>
      <c r="I13" s="8"/>
      <c r="K13" s="8">
        <f>SUM(K2:K12)</f>
        <v>4124.5</v>
      </c>
      <c r="L13" s="8"/>
    </row>
    <row r="14" spans="1:12" s="2" customFormat="1" x14ac:dyDescent="0.45">
      <c r="K14" s="8">
        <f>H13+K13</f>
        <v>49494</v>
      </c>
      <c r="L14" s="8"/>
    </row>
    <row r="15" spans="1:12" s="2" customFormat="1" x14ac:dyDescent="0.45">
      <c r="K15" s="8"/>
      <c r="L15" s="8"/>
    </row>
    <row r="16" spans="1:12" s="2" customFormat="1" x14ac:dyDescent="0.45">
      <c r="A16" s="29" t="s">
        <v>16</v>
      </c>
      <c r="B16" s="43" t="s">
        <v>1</v>
      </c>
      <c r="C16" s="43" t="s">
        <v>2</v>
      </c>
      <c r="D16" s="43" t="s">
        <v>3</v>
      </c>
      <c r="E16" s="43" t="s">
        <v>4</v>
      </c>
      <c r="F16" s="33" t="s">
        <v>91</v>
      </c>
      <c r="G16" s="33" t="s">
        <v>92</v>
      </c>
      <c r="H16" s="33">
        <v>2025</v>
      </c>
      <c r="I16" s="33">
        <v>2026</v>
      </c>
      <c r="J16" s="33">
        <v>2027</v>
      </c>
      <c r="K16" s="33">
        <v>2028</v>
      </c>
      <c r="L16" s="66"/>
    </row>
    <row r="17" spans="1:12" s="2" customFormat="1" x14ac:dyDescent="0.45">
      <c r="A17" s="48" t="s">
        <v>17</v>
      </c>
      <c r="B17" s="46">
        <v>7</v>
      </c>
      <c r="C17" s="47">
        <v>120</v>
      </c>
      <c r="D17" s="46">
        <v>7</v>
      </c>
      <c r="E17" s="46">
        <f t="shared" ref="E17:E32" si="5">D17*C17</f>
        <v>840</v>
      </c>
      <c r="F17" s="37">
        <v>60702515</v>
      </c>
      <c r="G17" s="37">
        <v>21222515</v>
      </c>
      <c r="H17" s="32">
        <f>E17/12*11</f>
        <v>770</v>
      </c>
      <c r="I17" s="32">
        <f>E17</f>
        <v>840</v>
      </c>
      <c r="J17" s="32">
        <f>E17</f>
        <v>840</v>
      </c>
      <c r="K17" s="32">
        <f>E17/12*1</f>
        <v>70</v>
      </c>
      <c r="L17" s="8"/>
    </row>
    <row r="18" spans="1:12" s="2" customFormat="1" x14ac:dyDescent="0.45">
      <c r="A18" s="48" t="s">
        <v>18</v>
      </c>
      <c r="B18" s="46">
        <v>10</v>
      </c>
      <c r="C18" s="47">
        <v>25</v>
      </c>
      <c r="D18" s="46">
        <v>10</v>
      </c>
      <c r="E18" s="46">
        <f t="shared" si="5"/>
        <v>250</v>
      </c>
      <c r="F18" s="37">
        <v>60702515</v>
      </c>
      <c r="G18" s="37">
        <v>21222515</v>
      </c>
      <c r="H18" s="32">
        <f t="shared" ref="H18:H32" si="6">E18/12*11</f>
        <v>229.16666666666666</v>
      </c>
      <c r="I18" s="32">
        <f t="shared" ref="I18:I32" si="7">E18</f>
        <v>250</v>
      </c>
      <c r="J18" s="32">
        <f t="shared" ref="J18:J32" si="8">E18</f>
        <v>250</v>
      </c>
      <c r="K18" s="32">
        <f t="shared" ref="K18:K32" si="9">E18/12*1</f>
        <v>20.833333333333332</v>
      </c>
      <c r="L18" s="8"/>
    </row>
    <row r="19" spans="1:12" s="2" customFormat="1" x14ac:dyDescent="0.45">
      <c r="A19" s="48" t="s">
        <v>19</v>
      </c>
      <c r="B19" s="46">
        <v>10</v>
      </c>
      <c r="C19" s="47">
        <v>25</v>
      </c>
      <c r="D19" s="46">
        <v>10</v>
      </c>
      <c r="E19" s="46">
        <f t="shared" si="5"/>
        <v>250</v>
      </c>
      <c r="F19" s="37">
        <v>60702515</v>
      </c>
      <c r="G19" s="37">
        <v>21222515</v>
      </c>
      <c r="H19" s="32">
        <f t="shared" si="6"/>
        <v>229.16666666666666</v>
      </c>
      <c r="I19" s="32">
        <f t="shared" si="7"/>
        <v>250</v>
      </c>
      <c r="J19" s="32">
        <f t="shared" si="8"/>
        <v>250</v>
      </c>
      <c r="K19" s="32">
        <f t="shared" si="9"/>
        <v>20.833333333333332</v>
      </c>
      <c r="L19" s="8"/>
    </row>
    <row r="20" spans="1:12" s="2" customFormat="1" x14ac:dyDescent="0.45">
      <c r="A20" s="48" t="s">
        <v>20</v>
      </c>
      <c r="B20" s="46">
        <v>18</v>
      </c>
      <c r="C20" s="47">
        <v>3</v>
      </c>
      <c r="D20" s="46">
        <v>18</v>
      </c>
      <c r="E20" s="46">
        <f t="shared" si="5"/>
        <v>54</v>
      </c>
      <c r="F20" s="37">
        <v>60702515</v>
      </c>
      <c r="G20" s="37">
        <v>21222515</v>
      </c>
      <c r="H20" s="32">
        <f t="shared" si="6"/>
        <v>49.5</v>
      </c>
      <c r="I20" s="32">
        <f t="shared" si="7"/>
        <v>54</v>
      </c>
      <c r="J20" s="32">
        <f t="shared" si="8"/>
        <v>54</v>
      </c>
      <c r="K20" s="32">
        <f t="shared" si="9"/>
        <v>4.5</v>
      </c>
      <c r="L20" s="8"/>
    </row>
    <row r="21" spans="1:12" s="2" customFormat="1" x14ac:dyDescent="0.45">
      <c r="A21" s="48" t="s">
        <v>21</v>
      </c>
      <c r="B21" s="46">
        <v>100</v>
      </c>
      <c r="C21" s="47">
        <v>69</v>
      </c>
      <c r="D21" s="46">
        <v>100</v>
      </c>
      <c r="E21" s="46">
        <f t="shared" si="5"/>
        <v>6900</v>
      </c>
      <c r="F21" s="37">
        <v>60702543</v>
      </c>
      <c r="G21" s="39">
        <v>212225431</v>
      </c>
      <c r="H21" s="32">
        <f t="shared" si="6"/>
        <v>6325</v>
      </c>
      <c r="I21" s="32">
        <f t="shared" si="7"/>
        <v>6900</v>
      </c>
      <c r="J21" s="32">
        <f t="shared" si="8"/>
        <v>6900</v>
      </c>
      <c r="K21" s="32">
        <f t="shared" si="9"/>
        <v>575</v>
      </c>
      <c r="L21" s="8"/>
    </row>
    <row r="22" spans="1:12" s="2" customFormat="1" x14ac:dyDescent="0.45">
      <c r="A22" s="48" t="s">
        <v>22</v>
      </c>
      <c r="B22" s="46">
        <v>150</v>
      </c>
      <c r="C22" s="47">
        <v>5</v>
      </c>
      <c r="D22" s="46">
        <v>150</v>
      </c>
      <c r="E22" s="46">
        <f t="shared" si="5"/>
        <v>750</v>
      </c>
      <c r="F22" s="37">
        <v>60702543</v>
      </c>
      <c r="G22" s="39">
        <v>212225431</v>
      </c>
      <c r="H22" s="32">
        <f t="shared" si="6"/>
        <v>687.5</v>
      </c>
      <c r="I22" s="32">
        <f t="shared" si="7"/>
        <v>750</v>
      </c>
      <c r="J22" s="32">
        <f t="shared" si="8"/>
        <v>750</v>
      </c>
      <c r="K22" s="32">
        <f t="shared" si="9"/>
        <v>62.5</v>
      </c>
      <c r="L22" s="8"/>
    </row>
    <row r="23" spans="1:12" s="2" customFormat="1" x14ac:dyDescent="0.45">
      <c r="A23" s="48" t="s">
        <v>23</v>
      </c>
      <c r="B23" s="46">
        <v>210</v>
      </c>
      <c r="C23" s="47">
        <v>2</v>
      </c>
      <c r="D23" s="46">
        <v>210</v>
      </c>
      <c r="E23" s="46">
        <f t="shared" si="5"/>
        <v>420</v>
      </c>
      <c r="F23" s="37">
        <v>60702543</v>
      </c>
      <c r="G23" s="39">
        <v>212225431</v>
      </c>
      <c r="H23" s="32">
        <f t="shared" si="6"/>
        <v>385</v>
      </c>
      <c r="I23" s="32">
        <f t="shared" si="7"/>
        <v>420</v>
      </c>
      <c r="J23" s="32">
        <f t="shared" si="8"/>
        <v>420</v>
      </c>
      <c r="K23" s="32">
        <f t="shared" si="9"/>
        <v>35</v>
      </c>
      <c r="L23" s="8"/>
    </row>
    <row r="24" spans="1:12" s="2" customFormat="1" x14ac:dyDescent="0.45">
      <c r="A24" s="48" t="s">
        <v>24</v>
      </c>
      <c r="B24" s="46">
        <v>45</v>
      </c>
      <c r="C24" s="47">
        <v>5</v>
      </c>
      <c r="D24" s="46">
        <v>45</v>
      </c>
      <c r="E24" s="46">
        <f t="shared" si="5"/>
        <v>225</v>
      </c>
      <c r="F24" s="37">
        <v>60702543</v>
      </c>
      <c r="G24" s="39">
        <v>212225431</v>
      </c>
      <c r="H24" s="32">
        <f t="shared" si="6"/>
        <v>206.25</v>
      </c>
      <c r="I24" s="32">
        <f t="shared" si="7"/>
        <v>225</v>
      </c>
      <c r="J24" s="32">
        <f t="shared" si="8"/>
        <v>225</v>
      </c>
      <c r="K24" s="32">
        <f t="shared" si="9"/>
        <v>18.75</v>
      </c>
      <c r="L24" s="8"/>
    </row>
    <row r="25" spans="1:12" s="2" customFormat="1" x14ac:dyDescent="0.45">
      <c r="A25" s="48" t="s">
        <v>25</v>
      </c>
      <c r="B25" s="46">
        <v>50</v>
      </c>
      <c r="C25" s="47">
        <v>5</v>
      </c>
      <c r="D25" s="46">
        <v>50</v>
      </c>
      <c r="E25" s="46">
        <f t="shared" si="5"/>
        <v>250</v>
      </c>
      <c r="F25" s="37">
        <v>60702543</v>
      </c>
      <c r="G25" s="39">
        <v>212225431</v>
      </c>
      <c r="H25" s="32">
        <f t="shared" si="6"/>
        <v>229.16666666666666</v>
      </c>
      <c r="I25" s="32">
        <f t="shared" si="7"/>
        <v>250</v>
      </c>
      <c r="J25" s="32">
        <f t="shared" si="8"/>
        <v>250</v>
      </c>
      <c r="K25" s="32">
        <f t="shared" si="9"/>
        <v>20.833333333333332</v>
      </c>
      <c r="L25" s="8"/>
    </row>
    <row r="26" spans="1:12" s="2" customFormat="1" x14ac:dyDescent="0.45">
      <c r="A26" s="48" t="s">
        <v>26</v>
      </c>
      <c r="B26" s="46">
        <v>22</v>
      </c>
      <c r="C26" s="47">
        <v>35</v>
      </c>
      <c r="D26" s="46">
        <v>22</v>
      </c>
      <c r="E26" s="46">
        <f t="shared" si="5"/>
        <v>770</v>
      </c>
      <c r="F26" s="37">
        <v>60702515</v>
      </c>
      <c r="G26" s="37">
        <v>21222515</v>
      </c>
      <c r="H26" s="32">
        <f t="shared" si="6"/>
        <v>705.83333333333337</v>
      </c>
      <c r="I26" s="32">
        <f t="shared" si="7"/>
        <v>770</v>
      </c>
      <c r="J26" s="32">
        <f t="shared" si="8"/>
        <v>770</v>
      </c>
      <c r="K26" s="32">
        <f t="shared" si="9"/>
        <v>64.166666666666671</v>
      </c>
      <c r="L26" s="8"/>
    </row>
    <row r="27" spans="1:12" s="2" customFormat="1" x14ac:dyDescent="0.45">
      <c r="A27" s="48" t="s">
        <v>27</v>
      </c>
      <c r="B27" s="46">
        <v>70.739999999999995</v>
      </c>
      <c r="C27" s="47">
        <v>5</v>
      </c>
      <c r="D27" s="46">
        <v>70.739999999999995</v>
      </c>
      <c r="E27" s="46">
        <f t="shared" si="5"/>
        <v>353.7</v>
      </c>
      <c r="F27" s="37">
        <v>60702515</v>
      </c>
      <c r="G27" s="37">
        <v>21222515</v>
      </c>
      <c r="H27" s="32">
        <f t="shared" si="6"/>
        <v>324.22499999999997</v>
      </c>
      <c r="I27" s="32">
        <f t="shared" si="7"/>
        <v>353.7</v>
      </c>
      <c r="J27" s="32">
        <f t="shared" si="8"/>
        <v>353.7</v>
      </c>
      <c r="K27" s="32">
        <f t="shared" si="9"/>
        <v>29.474999999999998</v>
      </c>
      <c r="L27" s="8"/>
    </row>
    <row r="28" spans="1:12" s="2" customFormat="1" x14ac:dyDescent="0.45">
      <c r="A28" s="48" t="s">
        <v>28</v>
      </c>
      <c r="B28" s="46">
        <v>70.739999999999995</v>
      </c>
      <c r="C28" s="47">
        <v>5</v>
      </c>
      <c r="D28" s="46">
        <v>70.739999999999995</v>
      </c>
      <c r="E28" s="46">
        <f t="shared" si="5"/>
        <v>353.7</v>
      </c>
      <c r="F28" s="37">
        <v>60702515</v>
      </c>
      <c r="G28" s="37">
        <v>21222515</v>
      </c>
      <c r="H28" s="32">
        <f t="shared" si="6"/>
        <v>324.22499999999997</v>
      </c>
      <c r="I28" s="32">
        <f t="shared" si="7"/>
        <v>353.7</v>
      </c>
      <c r="J28" s="32">
        <f t="shared" si="8"/>
        <v>353.7</v>
      </c>
      <c r="K28" s="32">
        <f t="shared" si="9"/>
        <v>29.474999999999998</v>
      </c>
      <c r="L28" s="8"/>
    </row>
    <row r="29" spans="1:12" s="2" customFormat="1" x14ac:dyDescent="0.45">
      <c r="A29" s="48" t="s">
        <v>29</v>
      </c>
      <c r="B29" s="46">
        <v>100</v>
      </c>
      <c r="C29" s="47">
        <v>30</v>
      </c>
      <c r="D29" s="46">
        <v>100</v>
      </c>
      <c r="E29" s="46">
        <f t="shared" si="5"/>
        <v>3000</v>
      </c>
      <c r="F29" s="37">
        <v>60702544</v>
      </c>
      <c r="G29" s="39">
        <v>212225432</v>
      </c>
      <c r="H29" s="32">
        <f t="shared" si="6"/>
        <v>2750</v>
      </c>
      <c r="I29" s="32">
        <f t="shared" si="7"/>
        <v>3000</v>
      </c>
      <c r="J29" s="32">
        <f t="shared" si="8"/>
        <v>3000</v>
      </c>
      <c r="K29" s="32">
        <f t="shared" si="9"/>
        <v>250</v>
      </c>
      <c r="L29" s="8"/>
    </row>
    <row r="30" spans="1:12" s="2" customFormat="1" x14ac:dyDescent="0.45">
      <c r="A30" s="48" t="s">
        <v>30</v>
      </c>
      <c r="B30" s="46">
        <v>80</v>
      </c>
      <c r="C30" s="47">
        <v>20</v>
      </c>
      <c r="D30" s="46">
        <v>80</v>
      </c>
      <c r="E30" s="46">
        <f t="shared" si="5"/>
        <v>1600</v>
      </c>
      <c r="F30" s="37">
        <v>60702515</v>
      </c>
      <c r="G30" s="37">
        <v>21222515</v>
      </c>
      <c r="H30" s="32">
        <f t="shared" si="6"/>
        <v>1466.6666666666667</v>
      </c>
      <c r="I30" s="32">
        <f t="shared" si="7"/>
        <v>1600</v>
      </c>
      <c r="J30" s="32">
        <f t="shared" si="8"/>
        <v>1600</v>
      </c>
      <c r="K30" s="32">
        <f t="shared" si="9"/>
        <v>133.33333333333334</v>
      </c>
      <c r="L30" s="8"/>
    </row>
    <row r="31" spans="1:12" s="2" customFormat="1" x14ac:dyDescent="0.45">
      <c r="A31" s="48" t="s">
        <v>31</v>
      </c>
      <c r="B31" s="46">
        <v>72.86</v>
      </c>
      <c r="C31" s="47">
        <v>35</v>
      </c>
      <c r="D31" s="46">
        <v>72.86</v>
      </c>
      <c r="E31" s="46">
        <f t="shared" si="5"/>
        <v>2550.1</v>
      </c>
      <c r="F31" s="37">
        <v>60702515</v>
      </c>
      <c r="G31" s="37">
        <v>21222515</v>
      </c>
      <c r="H31" s="32">
        <f t="shared" si="6"/>
        <v>2337.5916666666667</v>
      </c>
      <c r="I31" s="32">
        <f t="shared" si="7"/>
        <v>2550.1</v>
      </c>
      <c r="J31" s="32">
        <f t="shared" si="8"/>
        <v>2550.1</v>
      </c>
      <c r="K31" s="32">
        <f t="shared" si="9"/>
        <v>212.50833333333333</v>
      </c>
      <c r="L31" s="8"/>
    </row>
    <row r="32" spans="1:12" s="2" customFormat="1" x14ac:dyDescent="0.45">
      <c r="A32" s="48" t="s">
        <v>32</v>
      </c>
      <c r="B32" s="46">
        <v>90</v>
      </c>
      <c r="C32" s="47">
        <v>3</v>
      </c>
      <c r="D32" s="46">
        <v>90</v>
      </c>
      <c r="E32" s="46">
        <f t="shared" si="5"/>
        <v>270</v>
      </c>
      <c r="F32" s="37">
        <v>60702515</v>
      </c>
      <c r="G32" s="37">
        <v>21222515</v>
      </c>
      <c r="H32" s="32">
        <f t="shared" si="6"/>
        <v>247.5</v>
      </c>
      <c r="I32" s="32">
        <f t="shared" si="7"/>
        <v>270</v>
      </c>
      <c r="J32" s="32">
        <f t="shared" si="8"/>
        <v>270</v>
      </c>
      <c r="K32" s="32">
        <f t="shared" si="9"/>
        <v>22.5</v>
      </c>
      <c r="L32" s="8"/>
    </row>
    <row r="33" spans="1:13" s="2" customFormat="1" x14ac:dyDescent="0.45">
      <c r="A33" s="6"/>
      <c r="B33" s="6"/>
      <c r="C33" s="6"/>
      <c r="D33" s="7"/>
      <c r="E33" s="8">
        <f>SUM(E17:E32)</f>
        <v>18836.5</v>
      </c>
      <c r="H33" s="8">
        <f>SUM(H17:H32)</f>
        <v>17266.791666666664</v>
      </c>
      <c r="I33" s="8"/>
      <c r="K33" s="8">
        <f>SUM(K17:K32)</f>
        <v>1569.7083333333335</v>
      </c>
      <c r="L33" s="8"/>
    </row>
    <row r="34" spans="1:13" s="2" customFormat="1" x14ac:dyDescent="0.45">
      <c r="A34" s="30" t="s">
        <v>33</v>
      </c>
      <c r="B34" s="30"/>
      <c r="C34" s="30"/>
      <c r="D34" s="30"/>
      <c r="K34" s="8">
        <f>H33+K33</f>
        <v>18836.499999999996</v>
      </c>
      <c r="L34" s="8"/>
    </row>
    <row r="35" spans="1:13" s="2" customFormat="1" x14ac:dyDescent="0.45"/>
    <row r="36" spans="1:13" s="2" customFormat="1" x14ac:dyDescent="0.45">
      <c r="A36" s="9" t="s">
        <v>34</v>
      </c>
      <c r="B36" s="10"/>
      <c r="C36" s="6"/>
      <c r="D36" s="11"/>
    </row>
    <row r="37" spans="1:13" s="2" customFormat="1" ht="40.5" x14ac:dyDescent="0.45">
      <c r="A37" s="49" t="s">
        <v>35</v>
      </c>
      <c r="B37" s="50" t="s">
        <v>36</v>
      </c>
      <c r="C37" s="51" t="s">
        <v>37</v>
      </c>
      <c r="D37" s="50" t="s">
        <v>38</v>
      </c>
      <c r="E37" s="50" t="s">
        <v>39</v>
      </c>
      <c r="F37" s="33" t="s">
        <v>91</v>
      </c>
      <c r="G37" s="33" t="s">
        <v>92</v>
      </c>
      <c r="H37" s="33">
        <v>2025</v>
      </c>
      <c r="I37" s="33">
        <v>2026</v>
      </c>
      <c r="J37" s="33">
        <v>2027</v>
      </c>
      <c r="K37" s="33">
        <v>2028</v>
      </c>
      <c r="L37" s="66"/>
    </row>
    <row r="38" spans="1:13" s="2" customFormat="1" ht="60.75" x14ac:dyDescent="0.45">
      <c r="A38" s="52" t="s">
        <v>40</v>
      </c>
      <c r="B38" s="53">
        <v>60</v>
      </c>
      <c r="C38" s="54">
        <v>45</v>
      </c>
      <c r="D38" s="53">
        <v>60</v>
      </c>
      <c r="E38" s="53">
        <f>D38*C38</f>
        <v>2700</v>
      </c>
      <c r="F38" s="37">
        <v>60702525</v>
      </c>
      <c r="G38" s="37">
        <v>22242525</v>
      </c>
      <c r="H38" s="65">
        <f>E38/12*11</f>
        <v>2475</v>
      </c>
      <c r="I38" s="65">
        <f>E38</f>
        <v>2700</v>
      </c>
      <c r="J38" s="65">
        <f>E38</f>
        <v>2700</v>
      </c>
      <c r="K38" s="65">
        <f>E38/12*1</f>
        <v>225</v>
      </c>
      <c r="L38" s="67"/>
    </row>
    <row r="39" spans="1:13" s="2" customFormat="1" ht="81" x14ac:dyDescent="0.45">
      <c r="A39" s="52" t="s">
        <v>41</v>
      </c>
      <c r="B39" s="53">
        <v>120</v>
      </c>
      <c r="C39" s="54">
        <v>40</v>
      </c>
      <c r="D39" s="53">
        <v>120</v>
      </c>
      <c r="E39" s="53">
        <f>D39*C39</f>
        <v>4800</v>
      </c>
      <c r="F39" s="37">
        <v>60702525</v>
      </c>
      <c r="G39" s="37">
        <v>22242525</v>
      </c>
      <c r="H39" s="65">
        <f t="shared" ref="H39:H40" si="10">E39/12*11</f>
        <v>4400</v>
      </c>
      <c r="I39" s="65">
        <f t="shared" ref="I39:I40" si="11">E39</f>
        <v>4800</v>
      </c>
      <c r="J39" s="65">
        <f t="shared" ref="J39:J40" si="12">E39</f>
        <v>4800</v>
      </c>
      <c r="K39" s="65">
        <f t="shared" ref="K39:K40" si="13">E39/12*1</f>
        <v>400</v>
      </c>
      <c r="L39" s="67"/>
    </row>
    <row r="40" spans="1:13" s="2" customFormat="1" ht="81" x14ac:dyDescent="0.45">
      <c r="A40" s="52" t="s">
        <v>42</v>
      </c>
      <c r="B40" s="53">
        <v>70</v>
      </c>
      <c r="C40" s="54">
        <v>10</v>
      </c>
      <c r="D40" s="53">
        <v>70</v>
      </c>
      <c r="E40" s="53">
        <f>D40*C40</f>
        <v>700</v>
      </c>
      <c r="F40" s="37">
        <v>60702525</v>
      </c>
      <c r="G40" s="37">
        <v>22242525</v>
      </c>
      <c r="H40" s="65">
        <f t="shared" si="10"/>
        <v>641.66666666666674</v>
      </c>
      <c r="I40" s="65">
        <f t="shared" si="11"/>
        <v>700</v>
      </c>
      <c r="J40" s="65">
        <f t="shared" si="12"/>
        <v>700</v>
      </c>
      <c r="K40" s="65">
        <f t="shared" si="13"/>
        <v>58.333333333333336</v>
      </c>
      <c r="L40" s="67"/>
    </row>
    <row r="41" spans="1:13" s="2" customFormat="1" x14ac:dyDescent="0.45">
      <c r="A41" s="6"/>
      <c r="B41" s="10"/>
      <c r="C41" s="6"/>
      <c r="D41" s="12"/>
      <c r="E41" s="8">
        <f>SUM(E38:E40)</f>
        <v>8200</v>
      </c>
      <c r="H41" s="8">
        <f>SUM(H38:H40)</f>
        <v>7516.666666666667</v>
      </c>
      <c r="K41" s="8">
        <f>SUM(K38:K40)</f>
        <v>683.33333333333337</v>
      </c>
      <c r="L41" s="8"/>
    </row>
    <row r="42" spans="1:13" s="2" customFormat="1" x14ac:dyDescent="0.45">
      <c r="K42" s="8">
        <f>H41+K41</f>
        <v>8200</v>
      </c>
      <c r="L42" s="8"/>
    </row>
    <row r="43" spans="1:13" s="2" customFormat="1" ht="20.25" customHeight="1" x14ac:dyDescent="0.45">
      <c r="A43" s="1" t="s">
        <v>43</v>
      </c>
      <c r="B43" s="1"/>
      <c r="C43" s="1"/>
      <c r="D43" s="1"/>
    </row>
    <row r="44" spans="1:13" s="2" customFormat="1" x14ac:dyDescent="0.45">
      <c r="A44" s="1"/>
      <c r="B44" s="1"/>
      <c r="C44" s="1"/>
      <c r="D44" s="1"/>
    </row>
    <row r="45" spans="1:13" s="2" customFormat="1" x14ac:dyDescent="0.45"/>
    <row r="46" spans="1:13" s="2" customFormat="1" x14ac:dyDescent="0.45">
      <c r="A46" s="13" t="s">
        <v>44</v>
      </c>
      <c r="D46" s="14"/>
    </row>
    <row r="47" spans="1:13" s="2" customFormat="1" ht="102" customHeight="1" x14ac:dyDescent="0.45">
      <c r="A47" s="55" t="s">
        <v>45</v>
      </c>
      <c r="B47" s="56" t="s">
        <v>46</v>
      </c>
      <c r="C47" s="56" t="s">
        <v>47</v>
      </c>
      <c r="D47" s="56" t="s">
        <v>48</v>
      </c>
      <c r="E47" s="55" t="s">
        <v>37</v>
      </c>
      <c r="F47" s="55" t="s">
        <v>38</v>
      </c>
      <c r="G47" s="55" t="s">
        <v>39</v>
      </c>
      <c r="H47" s="36" t="s">
        <v>93</v>
      </c>
      <c r="I47" s="36" t="s">
        <v>94</v>
      </c>
      <c r="J47" s="36">
        <v>2025</v>
      </c>
      <c r="K47" s="36">
        <v>2026</v>
      </c>
      <c r="L47" s="36">
        <v>2027</v>
      </c>
      <c r="M47" s="36">
        <v>2028</v>
      </c>
    </row>
    <row r="48" spans="1:13" s="2" customFormat="1" x14ac:dyDescent="0.45">
      <c r="A48" s="54">
        <v>0</v>
      </c>
      <c r="B48" s="35">
        <v>165.81</v>
      </c>
      <c r="C48" s="35">
        <v>49.74</v>
      </c>
      <c r="D48" s="35">
        <v>215.55</v>
      </c>
      <c r="E48" s="54">
        <v>3</v>
      </c>
      <c r="F48" s="35">
        <v>215.55</v>
      </c>
      <c r="G48" s="35">
        <f>F48*E48</f>
        <v>646.65000000000009</v>
      </c>
      <c r="H48" s="40">
        <v>6072525</v>
      </c>
      <c r="I48" s="41">
        <v>22242525</v>
      </c>
      <c r="J48" s="34">
        <f>G48/12*11</f>
        <v>592.76250000000016</v>
      </c>
      <c r="K48" s="34">
        <f>G48</f>
        <v>646.65000000000009</v>
      </c>
      <c r="L48" s="34">
        <f>G48</f>
        <v>646.65000000000009</v>
      </c>
      <c r="M48" s="34">
        <f>G48/12*1</f>
        <v>53.88750000000001</v>
      </c>
    </row>
    <row r="49" spans="1:13" s="2" customFormat="1" x14ac:dyDescent="0.45">
      <c r="A49" s="54">
        <v>1</v>
      </c>
      <c r="B49" s="35">
        <v>172.85</v>
      </c>
      <c r="C49" s="35">
        <v>51.86</v>
      </c>
      <c r="D49" s="35">
        <v>224.71</v>
      </c>
      <c r="E49" s="54">
        <v>6</v>
      </c>
      <c r="F49" s="35">
        <v>224.71</v>
      </c>
      <c r="G49" s="35">
        <f t="shared" ref="G49:G56" si="14">F49*E49</f>
        <v>1348.26</v>
      </c>
      <c r="H49" s="40">
        <v>6072525</v>
      </c>
      <c r="I49" s="41">
        <v>22242525</v>
      </c>
      <c r="J49" s="34">
        <f t="shared" ref="J49:J56" si="15">G49/12*11</f>
        <v>1235.905</v>
      </c>
      <c r="K49" s="34">
        <f t="shared" ref="K49:K56" si="16">G49</f>
        <v>1348.26</v>
      </c>
      <c r="L49" s="34">
        <f t="shared" ref="L49:L56" si="17">G49</f>
        <v>1348.26</v>
      </c>
      <c r="M49" s="34">
        <f t="shared" ref="M49:M56" si="18">G49/12*1</f>
        <v>112.355</v>
      </c>
    </row>
    <row r="50" spans="1:13" s="2" customFormat="1" x14ac:dyDescent="0.45">
      <c r="A50" s="54">
        <v>2</v>
      </c>
      <c r="B50" s="35">
        <v>218.62</v>
      </c>
      <c r="C50" s="35">
        <v>65.59</v>
      </c>
      <c r="D50" s="35">
        <v>284.20999999999998</v>
      </c>
      <c r="E50" s="54">
        <v>10</v>
      </c>
      <c r="F50" s="35">
        <v>284.20999999999998</v>
      </c>
      <c r="G50" s="35">
        <f t="shared" si="14"/>
        <v>2842.1</v>
      </c>
      <c r="H50" s="40">
        <v>6072525</v>
      </c>
      <c r="I50" s="41">
        <v>22242525</v>
      </c>
      <c r="J50" s="34">
        <f t="shared" si="15"/>
        <v>2605.2583333333332</v>
      </c>
      <c r="K50" s="34">
        <f t="shared" si="16"/>
        <v>2842.1</v>
      </c>
      <c r="L50" s="34">
        <f t="shared" si="17"/>
        <v>2842.1</v>
      </c>
      <c r="M50" s="34">
        <f t="shared" si="18"/>
        <v>236.84166666666667</v>
      </c>
    </row>
    <row r="51" spans="1:13" s="2" customFormat="1" x14ac:dyDescent="0.45">
      <c r="A51" s="54">
        <v>3</v>
      </c>
      <c r="B51" s="35">
        <v>321.77</v>
      </c>
      <c r="C51" s="35">
        <v>96.53</v>
      </c>
      <c r="D51" s="35">
        <v>418.3</v>
      </c>
      <c r="E51" s="54">
        <v>17</v>
      </c>
      <c r="F51" s="35">
        <v>418.3</v>
      </c>
      <c r="G51" s="35">
        <f t="shared" si="14"/>
        <v>7111.1</v>
      </c>
      <c r="H51" s="40">
        <v>6072525</v>
      </c>
      <c r="I51" s="41">
        <v>22242525</v>
      </c>
      <c r="J51" s="34">
        <f t="shared" si="15"/>
        <v>6518.5083333333332</v>
      </c>
      <c r="K51" s="34">
        <f t="shared" si="16"/>
        <v>7111.1</v>
      </c>
      <c r="L51" s="34">
        <f t="shared" si="17"/>
        <v>7111.1</v>
      </c>
      <c r="M51" s="34">
        <f t="shared" si="18"/>
        <v>592.5916666666667</v>
      </c>
    </row>
    <row r="52" spans="1:13" s="2" customFormat="1" x14ac:dyDescent="0.45">
      <c r="A52" s="54">
        <v>4</v>
      </c>
      <c r="B52" s="35">
        <v>436.88</v>
      </c>
      <c r="C52" s="35">
        <v>131.06</v>
      </c>
      <c r="D52" s="35">
        <v>567.94000000000005</v>
      </c>
      <c r="E52" s="54">
        <v>17</v>
      </c>
      <c r="F52" s="35">
        <v>567.94000000000005</v>
      </c>
      <c r="G52" s="35">
        <f t="shared" si="14"/>
        <v>9654.9800000000014</v>
      </c>
      <c r="H52" s="40">
        <v>6072525</v>
      </c>
      <c r="I52" s="41">
        <v>22242525</v>
      </c>
      <c r="J52" s="34">
        <f t="shared" si="15"/>
        <v>8850.3983333333344</v>
      </c>
      <c r="K52" s="34">
        <f t="shared" si="16"/>
        <v>9654.9800000000014</v>
      </c>
      <c r="L52" s="34">
        <f t="shared" si="17"/>
        <v>9654.9800000000014</v>
      </c>
      <c r="M52" s="34">
        <f t="shared" si="18"/>
        <v>804.58166666666682</v>
      </c>
    </row>
    <row r="53" spans="1:13" s="2" customFormat="1" x14ac:dyDescent="0.45">
      <c r="A53" s="54">
        <v>5</v>
      </c>
      <c r="B53" s="35">
        <v>586.15</v>
      </c>
      <c r="C53" s="35">
        <v>175.85</v>
      </c>
      <c r="D53" s="35">
        <v>762</v>
      </c>
      <c r="E53" s="54">
        <v>20</v>
      </c>
      <c r="F53" s="35">
        <v>762</v>
      </c>
      <c r="G53" s="35">
        <f t="shared" si="14"/>
        <v>15240</v>
      </c>
      <c r="H53" s="40">
        <v>6072525</v>
      </c>
      <c r="I53" s="41">
        <v>22242525</v>
      </c>
      <c r="J53" s="34">
        <f t="shared" si="15"/>
        <v>13970</v>
      </c>
      <c r="K53" s="34">
        <f t="shared" si="16"/>
        <v>15240</v>
      </c>
      <c r="L53" s="34">
        <f t="shared" si="17"/>
        <v>15240</v>
      </c>
      <c r="M53" s="34">
        <f t="shared" si="18"/>
        <v>1270</v>
      </c>
    </row>
    <row r="54" spans="1:13" s="2" customFormat="1" x14ac:dyDescent="0.45">
      <c r="A54" s="54">
        <v>6</v>
      </c>
      <c r="B54" s="35">
        <v>783.29</v>
      </c>
      <c r="C54" s="35">
        <v>234.99</v>
      </c>
      <c r="D54" s="35">
        <v>1018.28</v>
      </c>
      <c r="E54" s="54">
        <v>7</v>
      </c>
      <c r="F54" s="35">
        <v>1018.28</v>
      </c>
      <c r="G54" s="35">
        <f t="shared" si="14"/>
        <v>7127.96</v>
      </c>
      <c r="H54" s="40">
        <v>6072525</v>
      </c>
      <c r="I54" s="41">
        <v>22242525</v>
      </c>
      <c r="J54" s="34">
        <f t="shared" si="15"/>
        <v>6533.9633333333331</v>
      </c>
      <c r="K54" s="34">
        <f t="shared" si="16"/>
        <v>7127.96</v>
      </c>
      <c r="L54" s="34">
        <f t="shared" si="17"/>
        <v>7127.96</v>
      </c>
      <c r="M54" s="34">
        <f t="shared" si="18"/>
        <v>593.99666666666667</v>
      </c>
    </row>
    <row r="55" spans="1:13" s="2" customFormat="1" x14ac:dyDescent="0.45">
      <c r="A55" s="54">
        <v>7</v>
      </c>
      <c r="B55" s="35">
        <v>1007.9</v>
      </c>
      <c r="C55" s="35">
        <v>302.37</v>
      </c>
      <c r="D55" s="35">
        <v>1310.27</v>
      </c>
      <c r="E55" s="54">
        <v>1</v>
      </c>
      <c r="F55" s="35">
        <v>1310.27</v>
      </c>
      <c r="G55" s="35">
        <f t="shared" si="14"/>
        <v>1310.27</v>
      </c>
      <c r="H55" s="40">
        <v>6072525</v>
      </c>
      <c r="I55" s="41">
        <v>22242525</v>
      </c>
      <c r="J55" s="34">
        <f t="shared" si="15"/>
        <v>1201.0808333333334</v>
      </c>
      <c r="K55" s="34">
        <f t="shared" si="16"/>
        <v>1310.27</v>
      </c>
      <c r="L55" s="34">
        <f t="shared" si="17"/>
        <v>1310.27</v>
      </c>
      <c r="M55" s="34">
        <f t="shared" si="18"/>
        <v>109.18916666666667</v>
      </c>
    </row>
    <row r="56" spans="1:13" s="2" customFormat="1" x14ac:dyDescent="0.45">
      <c r="A56" s="54">
        <v>8</v>
      </c>
      <c r="B56" s="35">
        <v>1285.9000000000001</v>
      </c>
      <c r="C56" s="35">
        <v>385.77</v>
      </c>
      <c r="D56" s="35">
        <v>1671.67</v>
      </c>
      <c r="E56" s="54">
        <v>1</v>
      </c>
      <c r="F56" s="35">
        <v>1671.67</v>
      </c>
      <c r="G56" s="35">
        <f t="shared" si="14"/>
        <v>1671.67</v>
      </c>
      <c r="H56" s="40">
        <v>6072525</v>
      </c>
      <c r="I56" s="41">
        <v>22242525</v>
      </c>
      <c r="J56" s="34">
        <f t="shared" si="15"/>
        <v>1532.3641666666667</v>
      </c>
      <c r="K56" s="34">
        <f t="shared" si="16"/>
        <v>1671.67</v>
      </c>
      <c r="L56" s="34">
        <f t="shared" si="17"/>
        <v>1671.67</v>
      </c>
      <c r="M56" s="34">
        <f t="shared" si="18"/>
        <v>139.30583333333334</v>
      </c>
    </row>
    <row r="57" spans="1:13" s="2" customFormat="1" x14ac:dyDescent="0.45">
      <c r="A57" s="57" t="s">
        <v>49</v>
      </c>
      <c r="B57" s="69" t="s">
        <v>50</v>
      </c>
      <c r="C57" s="69"/>
      <c r="D57" s="69"/>
      <c r="E57" s="69"/>
      <c r="F57" s="15"/>
      <c r="G57" s="16">
        <f>SUM(G48:G56)</f>
        <v>46952.99</v>
      </c>
      <c r="J57" s="16">
        <f>SUM(J48:J56)</f>
        <v>43040.240833333337</v>
      </c>
      <c r="M57" s="16">
        <f>SUM(M48:M56)</f>
        <v>3912.7491666666665</v>
      </c>
    </row>
    <row r="58" spans="1:13" s="2" customFormat="1" x14ac:dyDescent="0.45">
      <c r="M58" s="16">
        <f>J57+M57</f>
        <v>46952.990000000005</v>
      </c>
    </row>
    <row r="59" spans="1:13" s="2" customFormat="1" ht="20.25" customHeight="1" x14ac:dyDescent="0.45">
      <c r="A59" s="31" t="s">
        <v>51</v>
      </c>
      <c r="B59" s="31"/>
      <c r="C59" s="31"/>
      <c r="D59" s="31"/>
      <c r="E59" s="31"/>
      <c r="F59" s="31"/>
    </row>
    <row r="60" spans="1:13" s="2" customFormat="1" ht="62.25" customHeight="1" x14ac:dyDescent="0.45">
      <c r="A60" s="72" t="s">
        <v>52</v>
      </c>
      <c r="B60" s="72"/>
      <c r="C60" s="72"/>
      <c r="D60" s="1"/>
      <c r="E60" s="17"/>
      <c r="F60" s="17"/>
    </row>
    <row r="61" spans="1:13" s="2" customFormat="1" ht="172.5" customHeight="1" x14ac:dyDescent="0.45">
      <c r="A61" s="73" t="s">
        <v>53</v>
      </c>
      <c r="B61" s="73"/>
      <c r="C61" s="73"/>
      <c r="D61" s="31"/>
      <c r="E61" s="31"/>
      <c r="F61" s="31"/>
      <c r="G61" s="31"/>
      <c r="H61" s="31"/>
      <c r="I61" s="31"/>
    </row>
    <row r="62" spans="1:13" s="2" customFormat="1" x14ac:dyDescent="0.45">
      <c r="A62" s="18"/>
    </row>
    <row r="63" spans="1:13" s="2" customFormat="1" x14ac:dyDescent="0.45">
      <c r="A63" s="18"/>
    </row>
    <row r="64" spans="1:13" s="2" customFormat="1" x14ac:dyDescent="0.45">
      <c r="A64" s="9" t="s">
        <v>54</v>
      </c>
      <c r="B64" s="19"/>
      <c r="C64" s="20"/>
      <c r="D64" s="11"/>
      <c r="E64" s="6"/>
      <c r="F64" s="21"/>
    </row>
    <row r="65" spans="1:12" s="2" customFormat="1" ht="40.5" x14ac:dyDescent="0.45">
      <c r="A65" s="49" t="s">
        <v>45</v>
      </c>
      <c r="B65" s="50" t="s">
        <v>55</v>
      </c>
      <c r="C65" s="49" t="s">
        <v>37</v>
      </c>
      <c r="D65" s="49" t="s">
        <v>38</v>
      </c>
      <c r="E65" s="49" t="s">
        <v>39</v>
      </c>
      <c r="F65" s="33" t="s">
        <v>93</v>
      </c>
      <c r="G65" s="33" t="s">
        <v>94</v>
      </c>
      <c r="H65" s="33">
        <v>2025</v>
      </c>
      <c r="I65" s="33">
        <v>2026</v>
      </c>
      <c r="J65" s="33">
        <v>2027</v>
      </c>
      <c r="K65" s="33">
        <v>2028</v>
      </c>
      <c r="L65" s="66"/>
    </row>
    <row r="66" spans="1:12" s="2" customFormat="1" x14ac:dyDescent="0.45">
      <c r="A66" s="54">
        <v>0</v>
      </c>
      <c r="B66" s="35">
        <v>123.96</v>
      </c>
      <c r="C66" s="54">
        <v>3</v>
      </c>
      <c r="D66" s="35">
        <v>123.96</v>
      </c>
      <c r="E66" s="35">
        <f t="shared" ref="E66:E74" si="19">D66*C66</f>
        <v>371.88</v>
      </c>
      <c r="F66" s="40">
        <v>6072525</v>
      </c>
      <c r="G66" s="41">
        <v>22242525</v>
      </c>
      <c r="H66" s="34">
        <f>E66/12*11</f>
        <v>340.89</v>
      </c>
      <c r="I66" s="34">
        <f>E66</f>
        <v>371.88</v>
      </c>
      <c r="J66" s="34">
        <f>E66</f>
        <v>371.88</v>
      </c>
      <c r="K66" s="34">
        <f>E66/12*1</f>
        <v>30.99</v>
      </c>
      <c r="L66" s="16"/>
    </row>
    <row r="67" spans="1:12" s="2" customFormat="1" x14ac:dyDescent="0.45">
      <c r="A67" s="54">
        <v>1</v>
      </c>
      <c r="B67" s="35">
        <v>123.96</v>
      </c>
      <c r="C67" s="54">
        <v>6</v>
      </c>
      <c r="D67" s="35">
        <v>123.96</v>
      </c>
      <c r="E67" s="35">
        <f t="shared" si="19"/>
        <v>743.76</v>
      </c>
      <c r="F67" s="40">
        <v>6072525</v>
      </c>
      <c r="G67" s="41">
        <v>22242525</v>
      </c>
      <c r="H67" s="34">
        <f t="shared" ref="H67:H74" si="20">E67/12*11</f>
        <v>681.78</v>
      </c>
      <c r="I67" s="34">
        <f t="shared" ref="I67:I74" si="21">E67</f>
        <v>743.76</v>
      </c>
      <c r="J67" s="34">
        <f t="shared" ref="J67:J74" si="22">E67</f>
        <v>743.76</v>
      </c>
      <c r="K67" s="34">
        <f t="shared" ref="K67:K74" si="23">E67/12*1</f>
        <v>61.98</v>
      </c>
      <c r="L67" s="16"/>
    </row>
    <row r="68" spans="1:12" s="2" customFormat="1" x14ac:dyDescent="0.45">
      <c r="A68" s="54">
        <v>2</v>
      </c>
      <c r="B68" s="35">
        <v>123.96</v>
      </c>
      <c r="C68" s="54">
        <v>10</v>
      </c>
      <c r="D68" s="35">
        <v>123.96</v>
      </c>
      <c r="E68" s="35">
        <f t="shared" si="19"/>
        <v>1239.5999999999999</v>
      </c>
      <c r="F68" s="40">
        <v>6072525</v>
      </c>
      <c r="G68" s="41">
        <v>22242525</v>
      </c>
      <c r="H68" s="34">
        <f t="shared" si="20"/>
        <v>1136.3</v>
      </c>
      <c r="I68" s="34">
        <f t="shared" si="21"/>
        <v>1239.5999999999999</v>
      </c>
      <c r="J68" s="34">
        <f t="shared" si="22"/>
        <v>1239.5999999999999</v>
      </c>
      <c r="K68" s="34">
        <f t="shared" si="23"/>
        <v>103.3</v>
      </c>
      <c r="L68" s="16"/>
    </row>
    <row r="69" spans="1:12" s="2" customFormat="1" x14ac:dyDescent="0.45">
      <c r="A69" s="54">
        <v>3</v>
      </c>
      <c r="B69" s="35">
        <v>191.15</v>
      </c>
      <c r="C69" s="54">
        <v>17</v>
      </c>
      <c r="D69" s="35">
        <v>191.15</v>
      </c>
      <c r="E69" s="35">
        <f t="shared" si="19"/>
        <v>3249.55</v>
      </c>
      <c r="F69" s="40">
        <v>6072525</v>
      </c>
      <c r="G69" s="41">
        <v>22242525</v>
      </c>
      <c r="H69" s="34">
        <f t="shared" si="20"/>
        <v>2978.7541666666666</v>
      </c>
      <c r="I69" s="34">
        <f t="shared" si="21"/>
        <v>3249.55</v>
      </c>
      <c r="J69" s="34">
        <f t="shared" si="22"/>
        <v>3249.55</v>
      </c>
      <c r="K69" s="34">
        <f t="shared" si="23"/>
        <v>270.79583333333335</v>
      </c>
      <c r="L69" s="16"/>
    </row>
    <row r="70" spans="1:12" s="2" customFormat="1" x14ac:dyDescent="0.45">
      <c r="A70" s="54">
        <v>4</v>
      </c>
      <c r="B70" s="35">
        <v>191.15</v>
      </c>
      <c r="C70" s="54">
        <v>17</v>
      </c>
      <c r="D70" s="35">
        <v>191.15</v>
      </c>
      <c r="E70" s="35">
        <f t="shared" si="19"/>
        <v>3249.55</v>
      </c>
      <c r="F70" s="40">
        <v>6072525</v>
      </c>
      <c r="G70" s="41">
        <v>22242525</v>
      </c>
      <c r="H70" s="34">
        <f t="shared" si="20"/>
        <v>2978.7541666666666</v>
      </c>
      <c r="I70" s="34">
        <f t="shared" si="21"/>
        <v>3249.55</v>
      </c>
      <c r="J70" s="34">
        <f t="shared" si="22"/>
        <v>3249.55</v>
      </c>
      <c r="K70" s="34">
        <f t="shared" si="23"/>
        <v>270.79583333333335</v>
      </c>
      <c r="L70" s="16"/>
    </row>
    <row r="71" spans="1:12" s="2" customFormat="1" x14ac:dyDescent="0.45">
      <c r="A71" s="54">
        <v>5</v>
      </c>
      <c r="B71" s="35">
        <v>254.86</v>
      </c>
      <c r="C71" s="54">
        <v>20</v>
      </c>
      <c r="D71" s="35">
        <v>254.86</v>
      </c>
      <c r="E71" s="35">
        <f t="shared" si="19"/>
        <v>5097.2000000000007</v>
      </c>
      <c r="F71" s="40">
        <v>6072525</v>
      </c>
      <c r="G71" s="41">
        <v>22242525</v>
      </c>
      <c r="H71" s="34">
        <f t="shared" si="20"/>
        <v>4672.4333333333334</v>
      </c>
      <c r="I71" s="34">
        <f t="shared" si="21"/>
        <v>5097.2000000000007</v>
      </c>
      <c r="J71" s="34">
        <f t="shared" si="22"/>
        <v>5097.2000000000007</v>
      </c>
      <c r="K71" s="34">
        <f t="shared" si="23"/>
        <v>424.76666666666671</v>
      </c>
      <c r="L71" s="16"/>
    </row>
    <row r="72" spans="1:12" s="2" customFormat="1" x14ac:dyDescent="0.45">
      <c r="A72" s="54">
        <v>6</v>
      </c>
      <c r="B72" s="35">
        <v>254.86</v>
      </c>
      <c r="C72" s="54">
        <v>7</v>
      </c>
      <c r="D72" s="35">
        <v>254.86</v>
      </c>
      <c r="E72" s="35">
        <f t="shared" si="19"/>
        <v>1784.02</v>
      </c>
      <c r="F72" s="40">
        <v>6072525</v>
      </c>
      <c r="G72" s="41">
        <v>22242525</v>
      </c>
      <c r="H72" s="34">
        <f t="shared" si="20"/>
        <v>1635.3516666666665</v>
      </c>
      <c r="I72" s="34">
        <f t="shared" si="21"/>
        <v>1784.02</v>
      </c>
      <c r="J72" s="34">
        <f t="shared" si="22"/>
        <v>1784.02</v>
      </c>
      <c r="K72" s="34">
        <f t="shared" si="23"/>
        <v>148.66833333333332</v>
      </c>
      <c r="L72" s="16"/>
    </row>
    <row r="73" spans="1:12" s="2" customFormat="1" x14ac:dyDescent="0.45">
      <c r="A73" s="54">
        <v>7</v>
      </c>
      <c r="B73" s="35">
        <v>342.91</v>
      </c>
      <c r="C73" s="54">
        <v>1</v>
      </c>
      <c r="D73" s="35">
        <v>342.91</v>
      </c>
      <c r="E73" s="35">
        <f t="shared" si="19"/>
        <v>342.91</v>
      </c>
      <c r="F73" s="40">
        <v>6072525</v>
      </c>
      <c r="G73" s="41">
        <v>22242525</v>
      </c>
      <c r="H73" s="34">
        <f t="shared" si="20"/>
        <v>314.3341666666667</v>
      </c>
      <c r="I73" s="34">
        <f t="shared" si="21"/>
        <v>342.91</v>
      </c>
      <c r="J73" s="34">
        <f t="shared" si="22"/>
        <v>342.91</v>
      </c>
      <c r="K73" s="34">
        <f t="shared" si="23"/>
        <v>28.575833333333335</v>
      </c>
      <c r="L73" s="16"/>
    </row>
    <row r="74" spans="1:12" s="2" customFormat="1" x14ac:dyDescent="0.45">
      <c r="A74" s="54">
        <v>8</v>
      </c>
      <c r="B74" s="35">
        <v>342.91</v>
      </c>
      <c r="C74" s="54">
        <v>1</v>
      </c>
      <c r="D74" s="35">
        <v>342.91</v>
      </c>
      <c r="E74" s="35">
        <f t="shared" si="19"/>
        <v>342.91</v>
      </c>
      <c r="F74" s="40">
        <v>6072525</v>
      </c>
      <c r="G74" s="41">
        <v>22242525</v>
      </c>
      <c r="H74" s="34">
        <f t="shared" si="20"/>
        <v>314.3341666666667</v>
      </c>
      <c r="I74" s="34">
        <f t="shared" si="21"/>
        <v>342.91</v>
      </c>
      <c r="J74" s="34">
        <f t="shared" si="22"/>
        <v>342.91</v>
      </c>
      <c r="K74" s="34">
        <f t="shared" si="23"/>
        <v>28.575833333333335</v>
      </c>
      <c r="L74" s="16"/>
    </row>
    <row r="75" spans="1:12" s="2" customFormat="1" x14ac:dyDescent="0.45">
      <c r="A75" s="6"/>
      <c r="B75" s="10"/>
      <c r="C75" s="22"/>
      <c r="D75" s="12"/>
      <c r="E75" s="23">
        <f>SUM(E66:E74)</f>
        <v>16421.38</v>
      </c>
      <c r="F75" s="21"/>
      <c r="H75" s="16">
        <f>SUM(H66:H74)</f>
        <v>15052.931666666667</v>
      </c>
      <c r="I75" s="16"/>
      <c r="K75" s="16">
        <f>SUM(K66:K74)</f>
        <v>1368.4483333333333</v>
      </c>
      <c r="L75" s="16"/>
    </row>
    <row r="76" spans="1:12" s="2" customFormat="1" ht="20.25" customHeight="1" x14ac:dyDescent="0.45">
      <c r="A76" s="1" t="s">
        <v>51</v>
      </c>
      <c r="B76" s="1"/>
      <c r="C76" s="1"/>
      <c r="D76" s="1"/>
      <c r="E76" s="6"/>
      <c r="F76" s="21"/>
      <c r="K76" s="16">
        <f>H75+K75</f>
        <v>16421.38</v>
      </c>
      <c r="L76" s="16"/>
    </row>
    <row r="77" spans="1:12" s="2" customFormat="1" x14ac:dyDescent="0.45">
      <c r="A77" s="24"/>
      <c r="B77" s="24"/>
      <c r="C77" s="24"/>
      <c r="D77" s="24"/>
      <c r="E77" s="6"/>
      <c r="F77" s="21"/>
    </row>
    <row r="78" spans="1:12" s="2" customFormat="1" x14ac:dyDescent="0.45">
      <c r="A78" s="9" t="s">
        <v>56</v>
      </c>
      <c r="B78" s="19"/>
      <c r="C78" s="20"/>
      <c r="D78" s="11"/>
      <c r="E78" s="6"/>
      <c r="F78" s="21"/>
    </row>
    <row r="79" spans="1:12" s="2" customFormat="1" ht="40.5" x14ac:dyDescent="0.45">
      <c r="A79" s="49" t="s">
        <v>45</v>
      </c>
      <c r="B79" s="50" t="s">
        <v>57</v>
      </c>
      <c r="C79" s="49" t="s">
        <v>37</v>
      </c>
      <c r="D79" s="49" t="s">
        <v>38</v>
      </c>
      <c r="E79" s="49" t="s">
        <v>39</v>
      </c>
      <c r="F79" s="33" t="s">
        <v>93</v>
      </c>
      <c r="G79" s="33" t="s">
        <v>94</v>
      </c>
      <c r="H79" s="33">
        <v>2025</v>
      </c>
      <c r="I79" s="33">
        <v>2026</v>
      </c>
      <c r="J79" s="33">
        <v>2027</v>
      </c>
      <c r="K79" s="33">
        <v>2028</v>
      </c>
      <c r="L79" s="66"/>
    </row>
    <row r="80" spans="1:12" s="2" customFormat="1" x14ac:dyDescent="0.45">
      <c r="A80" s="54">
        <v>0</v>
      </c>
      <c r="B80" s="35">
        <v>248.71</v>
      </c>
      <c r="C80" s="54">
        <v>3</v>
      </c>
      <c r="D80" s="35">
        <v>248.71</v>
      </c>
      <c r="E80" s="35">
        <f t="shared" ref="E80:E91" si="24">D80*C80</f>
        <v>746.13</v>
      </c>
      <c r="F80" s="37">
        <v>6072525</v>
      </c>
      <c r="G80" s="39">
        <v>22242525</v>
      </c>
      <c r="H80" s="34">
        <f>E80/12*11</f>
        <v>683.95249999999999</v>
      </c>
      <c r="I80" s="34">
        <f>E80</f>
        <v>746.13</v>
      </c>
      <c r="J80" s="34">
        <f>E80</f>
        <v>746.13</v>
      </c>
      <c r="K80" s="34">
        <f>E80/12*1</f>
        <v>62.177500000000002</v>
      </c>
      <c r="L80" s="16"/>
    </row>
    <row r="81" spans="1:12" s="2" customFormat="1" x14ac:dyDescent="0.45">
      <c r="A81" s="54">
        <v>1</v>
      </c>
      <c r="B81" s="35">
        <v>259.27999999999997</v>
      </c>
      <c r="C81" s="54">
        <v>6</v>
      </c>
      <c r="D81" s="35">
        <v>259.27999999999997</v>
      </c>
      <c r="E81" s="35">
        <f t="shared" si="24"/>
        <v>1555.6799999999998</v>
      </c>
      <c r="F81" s="37">
        <v>6072525</v>
      </c>
      <c r="G81" s="39">
        <v>22242525</v>
      </c>
      <c r="H81" s="34">
        <f t="shared" ref="H81:H91" si="25">E81/12*11</f>
        <v>1426.04</v>
      </c>
      <c r="I81" s="34">
        <f t="shared" ref="I81:I91" si="26">E81</f>
        <v>1555.6799999999998</v>
      </c>
      <c r="J81" s="34">
        <f t="shared" ref="J81:J91" si="27">E81</f>
        <v>1555.6799999999998</v>
      </c>
      <c r="K81" s="34">
        <f t="shared" ref="K81:K91" si="28">E81/12*1</f>
        <v>129.63999999999999</v>
      </c>
      <c r="L81" s="16"/>
    </row>
    <row r="82" spans="1:12" s="2" customFormat="1" x14ac:dyDescent="0.45">
      <c r="A82" s="54">
        <v>2</v>
      </c>
      <c r="B82" s="35">
        <v>327.92</v>
      </c>
      <c r="C82" s="54">
        <v>10</v>
      </c>
      <c r="D82" s="35">
        <v>327.92</v>
      </c>
      <c r="E82" s="35">
        <f t="shared" si="24"/>
        <v>3279.2000000000003</v>
      </c>
      <c r="F82" s="37">
        <v>6072525</v>
      </c>
      <c r="G82" s="39">
        <v>22242525</v>
      </c>
      <c r="H82" s="34">
        <f t="shared" si="25"/>
        <v>3005.9333333333338</v>
      </c>
      <c r="I82" s="34">
        <f t="shared" si="26"/>
        <v>3279.2000000000003</v>
      </c>
      <c r="J82" s="34">
        <f t="shared" si="27"/>
        <v>3279.2000000000003</v>
      </c>
      <c r="K82" s="34">
        <f t="shared" si="28"/>
        <v>273.26666666666671</v>
      </c>
      <c r="L82" s="16"/>
    </row>
    <row r="83" spans="1:12" s="2" customFormat="1" x14ac:dyDescent="0.45">
      <c r="A83" s="54">
        <v>3</v>
      </c>
      <c r="B83" s="35">
        <v>482.65</v>
      </c>
      <c r="C83" s="54">
        <v>17</v>
      </c>
      <c r="D83" s="35">
        <v>482.65</v>
      </c>
      <c r="E83" s="35">
        <f t="shared" si="24"/>
        <v>8205.0499999999993</v>
      </c>
      <c r="F83" s="37">
        <v>6072525</v>
      </c>
      <c r="G83" s="39">
        <v>22242525</v>
      </c>
      <c r="H83" s="34">
        <f t="shared" si="25"/>
        <v>7521.2958333333327</v>
      </c>
      <c r="I83" s="34">
        <f t="shared" si="26"/>
        <v>8205.0499999999993</v>
      </c>
      <c r="J83" s="34">
        <f t="shared" si="27"/>
        <v>8205.0499999999993</v>
      </c>
      <c r="K83" s="34">
        <f t="shared" si="28"/>
        <v>683.75416666666661</v>
      </c>
      <c r="L83" s="16"/>
    </row>
    <row r="84" spans="1:12" s="2" customFormat="1" x14ac:dyDescent="0.45">
      <c r="A84" s="54">
        <v>4</v>
      </c>
      <c r="B84" s="35">
        <v>655.33000000000004</v>
      </c>
      <c r="C84" s="54">
        <v>17</v>
      </c>
      <c r="D84" s="35">
        <v>655.33000000000004</v>
      </c>
      <c r="E84" s="35">
        <f t="shared" si="24"/>
        <v>11140.61</v>
      </c>
      <c r="F84" s="37">
        <v>6072525</v>
      </c>
      <c r="G84" s="39">
        <v>22242525</v>
      </c>
      <c r="H84" s="34">
        <f t="shared" si="25"/>
        <v>10212.225833333334</v>
      </c>
      <c r="I84" s="34">
        <f t="shared" si="26"/>
        <v>11140.61</v>
      </c>
      <c r="J84" s="34">
        <f t="shared" si="27"/>
        <v>11140.61</v>
      </c>
      <c r="K84" s="34">
        <f t="shared" si="28"/>
        <v>928.38416666666672</v>
      </c>
      <c r="L84" s="16"/>
    </row>
    <row r="85" spans="1:12" s="2" customFormat="1" x14ac:dyDescent="0.45">
      <c r="A85" s="54">
        <v>5</v>
      </c>
      <c r="B85" s="35">
        <v>879.23</v>
      </c>
      <c r="C85" s="54">
        <v>20</v>
      </c>
      <c r="D85" s="35">
        <v>879.23</v>
      </c>
      <c r="E85" s="35">
        <f t="shared" si="24"/>
        <v>17584.599999999999</v>
      </c>
      <c r="F85" s="37">
        <v>6072525</v>
      </c>
      <c r="G85" s="39">
        <v>22242525</v>
      </c>
      <c r="H85" s="34">
        <f t="shared" si="25"/>
        <v>16119.216666666665</v>
      </c>
      <c r="I85" s="34">
        <f t="shared" si="26"/>
        <v>17584.599999999999</v>
      </c>
      <c r="J85" s="34">
        <f t="shared" si="27"/>
        <v>17584.599999999999</v>
      </c>
      <c r="K85" s="34">
        <f t="shared" si="28"/>
        <v>1465.3833333333332</v>
      </c>
      <c r="L85" s="16"/>
    </row>
    <row r="86" spans="1:12" s="2" customFormat="1" x14ac:dyDescent="0.45">
      <c r="A86" s="54">
        <v>6</v>
      </c>
      <c r="B86" s="35">
        <v>1174.94</v>
      </c>
      <c r="C86" s="54">
        <v>7</v>
      </c>
      <c r="D86" s="35">
        <v>1174.94</v>
      </c>
      <c r="E86" s="35">
        <f t="shared" si="24"/>
        <v>8224.58</v>
      </c>
      <c r="F86" s="37">
        <v>6072525</v>
      </c>
      <c r="G86" s="39">
        <v>22242525</v>
      </c>
      <c r="H86" s="34">
        <f t="shared" si="25"/>
        <v>7539.1983333333337</v>
      </c>
      <c r="I86" s="34">
        <f t="shared" si="26"/>
        <v>8224.58</v>
      </c>
      <c r="J86" s="34">
        <f t="shared" si="27"/>
        <v>8224.58</v>
      </c>
      <c r="K86" s="34">
        <f t="shared" si="28"/>
        <v>685.38166666666666</v>
      </c>
      <c r="L86" s="16"/>
    </row>
    <row r="87" spans="1:12" s="2" customFormat="1" x14ac:dyDescent="0.45">
      <c r="A87" s="54">
        <v>7</v>
      </c>
      <c r="B87" s="35">
        <v>1511.85</v>
      </c>
      <c r="C87" s="54">
        <v>1</v>
      </c>
      <c r="D87" s="35">
        <v>1511.85</v>
      </c>
      <c r="E87" s="35">
        <f t="shared" si="24"/>
        <v>1511.85</v>
      </c>
      <c r="F87" s="37">
        <v>6072525</v>
      </c>
      <c r="G87" s="39">
        <v>22242525</v>
      </c>
      <c r="H87" s="34">
        <f t="shared" si="25"/>
        <v>1385.8625</v>
      </c>
      <c r="I87" s="34">
        <f t="shared" si="26"/>
        <v>1511.85</v>
      </c>
      <c r="J87" s="34">
        <f t="shared" si="27"/>
        <v>1511.85</v>
      </c>
      <c r="K87" s="34">
        <f t="shared" si="28"/>
        <v>125.9875</v>
      </c>
      <c r="L87" s="16"/>
    </row>
    <row r="88" spans="1:12" s="2" customFormat="1" x14ac:dyDescent="0.45">
      <c r="A88" s="54">
        <v>8</v>
      </c>
      <c r="B88" s="35">
        <v>1928.84</v>
      </c>
      <c r="C88" s="54">
        <v>1</v>
      </c>
      <c r="D88" s="35">
        <v>1928.84</v>
      </c>
      <c r="E88" s="35">
        <f t="shared" si="24"/>
        <v>1928.84</v>
      </c>
      <c r="F88" s="37">
        <v>6072525</v>
      </c>
      <c r="G88" s="39">
        <v>22242525</v>
      </c>
      <c r="H88" s="34">
        <f t="shared" si="25"/>
        <v>1768.1033333333332</v>
      </c>
      <c r="I88" s="34">
        <f t="shared" si="26"/>
        <v>1928.84</v>
      </c>
      <c r="J88" s="34">
        <f t="shared" si="27"/>
        <v>1928.84</v>
      </c>
      <c r="K88" s="34">
        <f t="shared" si="28"/>
        <v>160.73666666666665</v>
      </c>
      <c r="L88" s="16"/>
    </row>
    <row r="89" spans="1:12" s="2" customFormat="1" x14ac:dyDescent="0.45">
      <c r="A89" s="58" t="s">
        <v>58</v>
      </c>
      <c r="B89" s="59">
        <v>80000</v>
      </c>
      <c r="C89" s="54">
        <v>1</v>
      </c>
      <c r="D89" s="59">
        <v>80000</v>
      </c>
      <c r="E89" s="35">
        <f t="shared" si="24"/>
        <v>80000</v>
      </c>
      <c r="F89" s="37">
        <v>6072525</v>
      </c>
      <c r="G89" s="39">
        <v>22242525</v>
      </c>
      <c r="H89" s="34">
        <f t="shared" si="25"/>
        <v>73333.333333333343</v>
      </c>
      <c r="I89" s="34">
        <f t="shared" si="26"/>
        <v>80000</v>
      </c>
      <c r="J89" s="34">
        <f t="shared" si="27"/>
        <v>80000</v>
      </c>
      <c r="K89" s="34">
        <f t="shared" si="28"/>
        <v>6666.666666666667</v>
      </c>
      <c r="L89" s="16"/>
    </row>
    <row r="90" spans="1:12" s="2" customFormat="1" x14ac:dyDescent="0.45">
      <c r="A90" s="58" t="s">
        <v>59</v>
      </c>
      <c r="B90" s="59">
        <v>6000</v>
      </c>
      <c r="C90" s="54">
        <v>1</v>
      </c>
      <c r="D90" s="59">
        <v>6000</v>
      </c>
      <c r="E90" s="35">
        <f t="shared" si="24"/>
        <v>6000</v>
      </c>
      <c r="F90" s="37">
        <v>6072525</v>
      </c>
      <c r="G90" s="39">
        <v>22242525</v>
      </c>
      <c r="H90" s="34">
        <f t="shared" si="25"/>
        <v>5500</v>
      </c>
      <c r="I90" s="34">
        <f t="shared" si="26"/>
        <v>6000</v>
      </c>
      <c r="J90" s="34">
        <f t="shared" si="27"/>
        <v>6000</v>
      </c>
      <c r="K90" s="34">
        <f t="shared" si="28"/>
        <v>500</v>
      </c>
      <c r="L90" s="16"/>
    </row>
    <row r="91" spans="1:12" s="2" customFormat="1" x14ac:dyDescent="0.45">
      <c r="A91" s="58" t="s">
        <v>60</v>
      </c>
      <c r="B91" s="59">
        <v>7000</v>
      </c>
      <c r="C91" s="54">
        <v>1</v>
      </c>
      <c r="D91" s="59">
        <v>7000</v>
      </c>
      <c r="E91" s="35">
        <f t="shared" si="24"/>
        <v>7000</v>
      </c>
      <c r="F91" s="37">
        <v>6072525</v>
      </c>
      <c r="G91" s="39">
        <v>22242525</v>
      </c>
      <c r="H91" s="34">
        <f t="shared" si="25"/>
        <v>6416.666666666667</v>
      </c>
      <c r="I91" s="34">
        <f t="shared" si="26"/>
        <v>7000</v>
      </c>
      <c r="J91" s="34">
        <f t="shared" si="27"/>
        <v>7000</v>
      </c>
      <c r="K91" s="34">
        <f t="shared" si="28"/>
        <v>583.33333333333337</v>
      </c>
      <c r="L91" s="16"/>
    </row>
    <row r="92" spans="1:12" s="2" customFormat="1" x14ac:dyDescent="0.45">
      <c r="A92" s="25"/>
      <c r="B92" s="12"/>
      <c r="C92" s="26"/>
      <c r="D92" s="12"/>
      <c r="E92" s="23">
        <f>SUM(E80:E91)</f>
        <v>147176.53999999998</v>
      </c>
      <c r="F92" s="21"/>
      <c r="H92" s="16">
        <f>SUM(H80:H91)</f>
        <v>134911.82833333334</v>
      </c>
      <c r="I92" s="16"/>
      <c r="K92" s="16">
        <f>SUM(K80:K91)</f>
        <v>12264.711666666668</v>
      </c>
      <c r="L92" s="16"/>
    </row>
    <row r="93" spans="1:12" s="2" customFormat="1" x14ac:dyDescent="0.45">
      <c r="A93" s="25"/>
      <c r="B93" s="12"/>
      <c r="C93" s="26"/>
      <c r="D93" s="12"/>
      <c r="E93" s="6"/>
      <c r="F93" s="21"/>
      <c r="K93" s="16">
        <f>H92+K92</f>
        <v>147176.54</v>
      </c>
      <c r="L93" s="16"/>
    </row>
    <row r="94" spans="1:12" s="2" customFormat="1" ht="33.75" customHeight="1" x14ac:dyDescent="0.45">
      <c r="A94" s="72" t="s">
        <v>61</v>
      </c>
      <c r="B94" s="72"/>
      <c r="C94" s="72"/>
      <c r="D94" s="1"/>
      <c r="E94" s="6"/>
      <c r="F94" s="21"/>
    </row>
    <row r="95" spans="1:12" s="2" customFormat="1" x14ac:dyDescent="0.45">
      <c r="A95" s="22"/>
      <c r="B95" s="27"/>
      <c r="C95" s="24"/>
      <c r="D95" s="28"/>
      <c r="E95" s="6"/>
      <c r="F95" s="21"/>
    </row>
    <row r="96" spans="1:12" s="2" customFormat="1" ht="40.5" customHeight="1" x14ac:dyDescent="0.45">
      <c r="A96" s="61" t="s">
        <v>62</v>
      </c>
      <c r="B96" s="1" t="s">
        <v>63</v>
      </c>
      <c r="C96" s="1"/>
      <c r="D96" s="1"/>
      <c r="E96" s="1"/>
      <c r="F96" s="1"/>
    </row>
    <row r="97" spans="1:14" s="2" customFormat="1" ht="40.5" customHeight="1" x14ac:dyDescent="0.45">
      <c r="A97" s="24" t="s">
        <v>64</v>
      </c>
      <c r="B97" s="3" t="s">
        <v>65</v>
      </c>
      <c r="C97" s="3"/>
      <c r="D97" s="3"/>
      <c r="E97" s="3"/>
      <c r="F97" s="3"/>
    </row>
    <row r="98" spans="1:14" s="2" customFormat="1" ht="40.5" customHeight="1" x14ac:dyDescent="0.45">
      <c r="A98" s="24" t="s">
        <v>66</v>
      </c>
      <c r="B98" s="3" t="s">
        <v>67</v>
      </c>
      <c r="C98" s="3"/>
      <c r="D98" s="3"/>
      <c r="E98" s="3"/>
      <c r="F98" s="3"/>
    </row>
    <row r="99" spans="1:14" s="2" customFormat="1" ht="40.5" x14ac:dyDescent="0.45">
      <c r="A99" s="24" t="s">
        <v>68</v>
      </c>
      <c r="B99" s="3" t="s">
        <v>69</v>
      </c>
      <c r="C99" s="3"/>
      <c r="D99" s="3"/>
      <c r="E99" s="3"/>
      <c r="F99" s="3"/>
    </row>
    <row r="100" spans="1:14" s="2" customFormat="1" ht="20.25" customHeight="1" x14ac:dyDescent="0.45">
      <c r="A100" s="24" t="s">
        <v>70</v>
      </c>
      <c r="B100" s="3" t="s">
        <v>71</v>
      </c>
      <c r="C100" s="3"/>
      <c r="D100" s="3"/>
      <c r="E100" s="3"/>
      <c r="F100" s="3"/>
    </row>
    <row r="101" spans="1:14" s="2" customFormat="1" ht="20.25" customHeight="1" x14ac:dyDescent="0.45">
      <c r="A101" s="24" t="s">
        <v>72</v>
      </c>
      <c r="B101" s="3" t="s">
        <v>73</v>
      </c>
      <c r="C101" s="3"/>
      <c r="D101" s="3"/>
      <c r="E101" s="3"/>
      <c r="F101" s="3"/>
    </row>
    <row r="102" spans="1:14" s="2" customFormat="1" x14ac:dyDescent="0.45">
      <c r="A102" s="24" t="s">
        <v>74</v>
      </c>
      <c r="B102" s="10"/>
      <c r="C102" s="6"/>
      <c r="D102" s="11"/>
      <c r="E102" s="6"/>
      <c r="F102" s="21"/>
    </row>
    <row r="103" spans="1:14" s="2" customFormat="1" x14ac:dyDescent="0.45">
      <c r="A103" s="24" t="s">
        <v>75</v>
      </c>
      <c r="B103" s="10"/>
      <c r="C103" s="6"/>
      <c r="D103" s="11"/>
      <c r="E103" s="6"/>
      <c r="F103" s="21"/>
    </row>
    <row r="104" spans="1:14" s="2" customFormat="1" x14ac:dyDescent="0.45">
      <c r="A104" s="24" t="s">
        <v>76</v>
      </c>
      <c r="B104" s="10"/>
      <c r="C104" s="6"/>
      <c r="D104" s="11"/>
      <c r="E104" s="6"/>
      <c r="F104" s="21"/>
    </row>
    <row r="105" spans="1:14" s="2" customFormat="1" x14ac:dyDescent="0.45">
      <c r="A105" s="24" t="s">
        <v>77</v>
      </c>
      <c r="B105" s="10"/>
      <c r="C105" s="6"/>
      <c r="D105" s="11"/>
      <c r="E105" s="6"/>
      <c r="F105" s="21"/>
    </row>
    <row r="106" spans="1:14" s="2" customFormat="1" x14ac:dyDescent="0.45">
      <c r="A106" s="24" t="s">
        <v>78</v>
      </c>
      <c r="B106" s="10"/>
      <c r="C106" s="6"/>
      <c r="D106" s="11"/>
      <c r="E106" s="6"/>
      <c r="F106" s="21"/>
    </row>
    <row r="107" spans="1:14" s="2" customFormat="1" x14ac:dyDescent="0.45">
      <c r="A107" s="24"/>
      <c r="B107" s="10"/>
      <c r="C107" s="6"/>
      <c r="D107" s="11"/>
      <c r="E107" s="6"/>
      <c r="F107" s="21"/>
    </row>
    <row r="108" spans="1:14" s="2" customFormat="1" ht="97.5" customHeight="1" x14ac:dyDescent="0.45">
      <c r="A108" s="72" t="s">
        <v>79</v>
      </c>
      <c r="B108" s="72"/>
      <c r="C108" s="72"/>
      <c r="D108" s="1"/>
      <c r="E108" s="6"/>
      <c r="F108" s="21"/>
    </row>
    <row r="109" spans="1:14" s="2" customFormat="1" x14ac:dyDescent="0.45">
      <c r="A109" s="18"/>
    </row>
    <row r="110" spans="1:14" s="2" customFormat="1" x14ac:dyDescent="0.45">
      <c r="A110" s="18"/>
    </row>
    <row r="111" spans="1:14" s="2" customFormat="1" x14ac:dyDescent="0.45">
      <c r="A111" s="13" t="s">
        <v>80</v>
      </c>
      <c r="B111" s="13"/>
    </row>
    <row r="112" spans="1:14" s="2" customFormat="1" ht="20.25" customHeight="1" x14ac:dyDescent="0.45">
      <c r="A112" s="74" t="s">
        <v>81</v>
      </c>
      <c r="B112" s="76" t="s">
        <v>82</v>
      </c>
      <c r="C112" s="76" t="s">
        <v>83</v>
      </c>
      <c r="D112" s="76" t="s">
        <v>55</v>
      </c>
      <c r="E112" s="78" t="s">
        <v>39</v>
      </c>
      <c r="F112" s="78" t="s">
        <v>37</v>
      </c>
      <c r="G112" s="78" t="s">
        <v>38</v>
      </c>
      <c r="H112" s="78" t="s">
        <v>39</v>
      </c>
      <c r="I112" s="62"/>
      <c r="J112" s="70" t="s">
        <v>94</v>
      </c>
      <c r="K112" s="70">
        <v>2025</v>
      </c>
      <c r="L112" s="80">
        <v>2026</v>
      </c>
      <c r="M112" s="70">
        <v>2027</v>
      </c>
      <c r="N112" s="70">
        <v>2028</v>
      </c>
    </row>
    <row r="113" spans="1:15" s="2" customFormat="1" ht="15" customHeight="1" x14ac:dyDescent="0.45">
      <c r="A113" s="75"/>
      <c r="B113" s="77"/>
      <c r="C113" s="77"/>
      <c r="D113" s="77"/>
      <c r="E113" s="79"/>
      <c r="F113" s="79"/>
      <c r="G113" s="79"/>
      <c r="H113" s="79"/>
      <c r="I113" s="63" t="s">
        <v>93</v>
      </c>
      <c r="J113" s="70"/>
      <c r="K113" s="70"/>
      <c r="L113" s="81"/>
      <c r="M113" s="70"/>
      <c r="N113" s="70"/>
    </row>
    <row r="114" spans="1:15" s="2" customFormat="1" x14ac:dyDescent="0.45">
      <c r="A114" s="60" t="s">
        <v>84</v>
      </c>
      <c r="B114" s="35">
        <v>615.14</v>
      </c>
      <c r="C114" s="35">
        <v>410.1</v>
      </c>
      <c r="D114" s="35">
        <v>191.15</v>
      </c>
      <c r="E114" s="35">
        <v>1216.3900000000001</v>
      </c>
      <c r="F114" s="54">
        <v>2</v>
      </c>
      <c r="G114" s="35">
        <v>1216.3900000000001</v>
      </c>
      <c r="H114" s="35">
        <f>G114*F114</f>
        <v>2432.7800000000002</v>
      </c>
      <c r="I114" s="37">
        <v>6072525</v>
      </c>
      <c r="J114" s="37">
        <v>22242525</v>
      </c>
      <c r="K114" s="34">
        <f>H114/12*11</f>
        <v>2230.0483333333336</v>
      </c>
      <c r="L114" s="34">
        <f>H114</f>
        <v>2432.7800000000002</v>
      </c>
      <c r="M114" s="34">
        <f>H114</f>
        <v>2432.7800000000002</v>
      </c>
      <c r="N114" s="34">
        <f>H114/12*1</f>
        <v>202.73166666666668</v>
      </c>
    </row>
    <row r="115" spans="1:15" s="2" customFormat="1" x14ac:dyDescent="0.45">
      <c r="A115" s="60" t="s">
        <v>85</v>
      </c>
      <c r="B115" s="35">
        <v>337.81</v>
      </c>
      <c r="C115" s="35">
        <v>225.21</v>
      </c>
      <c r="D115" s="35">
        <v>134.38</v>
      </c>
      <c r="E115" s="35">
        <v>697.4</v>
      </c>
      <c r="F115" s="54">
        <v>3</v>
      </c>
      <c r="G115" s="35">
        <v>697.4</v>
      </c>
      <c r="H115" s="35">
        <f t="shared" ref="H115:H119" si="29">G115*F115</f>
        <v>2092.1999999999998</v>
      </c>
      <c r="I115" s="37">
        <v>6072525</v>
      </c>
      <c r="J115" s="37">
        <v>22242525</v>
      </c>
      <c r="K115" s="34">
        <f t="shared" ref="K115:K119" si="30">H115/12*11</f>
        <v>1917.85</v>
      </c>
      <c r="L115" s="34">
        <f t="shared" ref="L115:L119" si="31">H115</f>
        <v>2092.1999999999998</v>
      </c>
      <c r="M115" s="34">
        <f t="shared" ref="M115:M119" si="32">H115</f>
        <v>2092.1999999999998</v>
      </c>
      <c r="N115" s="34">
        <f t="shared" ref="N115:N119" si="33">H115/12*1</f>
        <v>174.35</v>
      </c>
    </row>
    <row r="116" spans="1:15" s="2" customFormat="1" x14ac:dyDescent="0.45">
      <c r="A116" s="60" t="s">
        <v>86</v>
      </c>
      <c r="B116" s="35">
        <v>458.75</v>
      </c>
      <c r="C116" s="35">
        <v>305.83</v>
      </c>
      <c r="D116" s="35">
        <v>134.38</v>
      </c>
      <c r="E116" s="35">
        <v>898.96</v>
      </c>
      <c r="F116" s="54">
        <v>2</v>
      </c>
      <c r="G116" s="35">
        <v>898.96</v>
      </c>
      <c r="H116" s="35">
        <f t="shared" si="29"/>
        <v>1797.92</v>
      </c>
      <c r="I116" s="37">
        <v>6072525</v>
      </c>
      <c r="J116" s="37">
        <v>22242525</v>
      </c>
      <c r="K116" s="34">
        <f t="shared" si="30"/>
        <v>1648.0933333333335</v>
      </c>
      <c r="L116" s="34">
        <f t="shared" si="31"/>
        <v>1797.92</v>
      </c>
      <c r="M116" s="34">
        <f t="shared" si="32"/>
        <v>1797.92</v>
      </c>
      <c r="N116" s="34">
        <f t="shared" si="33"/>
        <v>149.82666666666668</v>
      </c>
    </row>
    <row r="117" spans="1:15" s="2" customFormat="1" ht="60.75" x14ac:dyDescent="0.45">
      <c r="A117" s="60" t="s">
        <v>87</v>
      </c>
      <c r="B117" s="35">
        <v>207.23</v>
      </c>
      <c r="C117" s="35">
        <v>138.16</v>
      </c>
      <c r="D117" s="35">
        <v>123.96</v>
      </c>
      <c r="E117" s="35">
        <v>469.35</v>
      </c>
      <c r="F117" s="54">
        <v>2</v>
      </c>
      <c r="G117" s="35">
        <v>469.35</v>
      </c>
      <c r="H117" s="35">
        <f t="shared" si="29"/>
        <v>938.7</v>
      </c>
      <c r="I117" s="37">
        <v>6072525</v>
      </c>
      <c r="J117" s="37">
        <v>22242525</v>
      </c>
      <c r="K117" s="68">
        <f t="shared" si="30"/>
        <v>860.47500000000014</v>
      </c>
      <c r="L117" s="68">
        <f t="shared" si="31"/>
        <v>938.7</v>
      </c>
      <c r="M117" s="68">
        <f t="shared" si="32"/>
        <v>938.7</v>
      </c>
      <c r="N117" s="68">
        <f t="shared" si="33"/>
        <v>78.225000000000009</v>
      </c>
    </row>
    <row r="118" spans="1:15" s="2" customFormat="1" ht="40.5" x14ac:dyDescent="0.45">
      <c r="A118" s="60" t="s">
        <v>88</v>
      </c>
      <c r="B118" s="35">
        <v>207.23</v>
      </c>
      <c r="C118" s="35">
        <v>138.16</v>
      </c>
      <c r="D118" s="35">
        <v>0</v>
      </c>
      <c r="E118" s="35">
        <v>345.39</v>
      </c>
      <c r="F118" s="54">
        <v>2</v>
      </c>
      <c r="G118" s="35">
        <v>345.39</v>
      </c>
      <c r="H118" s="35">
        <f t="shared" si="29"/>
        <v>690.78</v>
      </c>
      <c r="I118" s="37">
        <v>6072525</v>
      </c>
      <c r="J118" s="37">
        <v>22242525</v>
      </c>
      <c r="K118" s="68">
        <f t="shared" si="30"/>
        <v>633.21499999999992</v>
      </c>
      <c r="L118" s="68">
        <f t="shared" si="31"/>
        <v>690.78</v>
      </c>
      <c r="M118" s="68">
        <f t="shared" si="32"/>
        <v>690.78</v>
      </c>
      <c r="N118" s="68">
        <f t="shared" si="33"/>
        <v>57.564999999999998</v>
      </c>
    </row>
    <row r="119" spans="1:15" s="2" customFormat="1" ht="81" x14ac:dyDescent="0.45">
      <c r="A119" s="60" t="s">
        <v>89</v>
      </c>
      <c r="B119" s="35">
        <v>207.23</v>
      </c>
      <c r="C119" s="35">
        <v>138.16</v>
      </c>
      <c r="D119" s="35">
        <v>123.96</v>
      </c>
      <c r="E119" s="35">
        <v>469.35</v>
      </c>
      <c r="F119" s="54">
        <v>2</v>
      </c>
      <c r="G119" s="35">
        <v>469.35</v>
      </c>
      <c r="H119" s="35">
        <f t="shared" si="29"/>
        <v>938.7</v>
      </c>
      <c r="I119" s="37">
        <v>6072525</v>
      </c>
      <c r="J119" s="37">
        <v>22242525</v>
      </c>
      <c r="K119" s="68">
        <f t="shared" si="30"/>
        <v>860.47500000000014</v>
      </c>
      <c r="L119" s="68">
        <f t="shared" si="31"/>
        <v>938.7</v>
      </c>
      <c r="M119" s="68">
        <f t="shared" si="32"/>
        <v>938.7</v>
      </c>
      <c r="N119" s="68">
        <f t="shared" si="33"/>
        <v>78.225000000000009</v>
      </c>
    </row>
    <row r="120" spans="1:15" s="2" customFormat="1" x14ac:dyDescent="0.45">
      <c r="G120" s="15"/>
      <c r="H120" s="16">
        <f>SUM(H114:H119)</f>
        <v>8891.08</v>
      </c>
      <c r="I120" s="16"/>
      <c r="K120" s="16">
        <f>SUM(K114:K119)</f>
        <v>8150.1566666666677</v>
      </c>
      <c r="L120" s="16"/>
      <c r="N120" s="16">
        <f>SUM(N114:N119)</f>
        <v>740.92333333333352</v>
      </c>
      <c r="O120" s="16">
        <f>K120+N120</f>
        <v>8891.0800000000017</v>
      </c>
    </row>
    <row r="121" spans="1:15" s="2" customFormat="1" ht="270" customHeight="1" x14ac:dyDescent="0.45">
      <c r="A121" s="71" t="s">
        <v>90</v>
      </c>
      <c r="B121" s="71"/>
      <c r="C121" s="71"/>
      <c r="D121" s="1"/>
      <c r="E121" s="1"/>
      <c r="F121" s="1"/>
      <c r="G121" s="6"/>
      <c r="H121" s="6"/>
      <c r="I121" s="6"/>
    </row>
    <row r="125" spans="1:15" x14ac:dyDescent="0.45">
      <c r="A125" s="64">
        <f>E13+E33+E41+G57+E75+E92+H120</f>
        <v>295972.49</v>
      </c>
    </row>
  </sheetData>
  <mergeCells count="19">
    <mergeCell ref="M112:M113"/>
    <mergeCell ref="N112:N113"/>
    <mergeCell ref="D112:D113"/>
    <mergeCell ref="C112:C113"/>
    <mergeCell ref="B112:B113"/>
    <mergeCell ref="E112:E113"/>
    <mergeCell ref="F112:F113"/>
    <mergeCell ref="G112:G113"/>
    <mergeCell ref="H112:H113"/>
    <mergeCell ref="L112:L113"/>
    <mergeCell ref="B57:E57"/>
    <mergeCell ref="J112:J113"/>
    <mergeCell ref="K112:K113"/>
    <mergeCell ref="A121:C121"/>
    <mergeCell ref="A60:C60"/>
    <mergeCell ref="A61:C61"/>
    <mergeCell ref="A94:C94"/>
    <mergeCell ref="A108:C108"/>
    <mergeCell ref="A112:A1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2024-10-17T10:41:42Z</dcterms:created>
  <dcterms:modified xsi:type="dcterms:W3CDTF">2024-10-29T09:52:54Z</dcterms:modified>
</cp:coreProperties>
</file>